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\Desktop\Estado Fin sisanoc 2022-2021\"/>
    </mc:Choice>
  </mc:AlternateContent>
  <bookViews>
    <workbookView xWindow="0" yWindow="0" windowWidth="15300" windowHeight="8250" tabRatio="659"/>
  </bookViews>
  <sheets>
    <sheet name="ESF - Situación Financiera" sheetId="1" r:id="rId1"/>
    <sheet name="Otras " sheetId="28" state="hidden" r:id="rId2"/>
  </sheets>
  <definedNames>
    <definedName name="_xlnm._FilterDatabase" localSheetId="0" hidden="1">'ESF - Situación Financiera'!$A$9:$F$9</definedName>
    <definedName name="_xlnm.Print_Area" localSheetId="0">'ESF - Situación Financiera'!$A$1:$F$56</definedName>
    <definedName name="_xlnm.Print_Area" localSheetId="1">'Otras '!$A$1:$D$227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2" i="1"/>
  <c r="D32" i="1"/>
  <c r="D20" i="1"/>
  <c r="D14" i="1"/>
  <c r="F22" i="1" l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I11" i="1" l="1"/>
  <c r="F29" i="1"/>
  <c r="D29" i="1"/>
</calcChain>
</file>

<file path=xl/comments1.xml><?xml version="1.0" encoding="utf-8"?>
<comments xmlns="http://schemas.openxmlformats.org/spreadsheetml/2006/main">
  <authors>
    <author>Anyer Perdomo Campusano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Anyer Perdomo Campusano:</t>
        </r>
        <r>
          <rPr>
            <sz val="9"/>
            <color indexed="81"/>
            <rFont val="Tahoma"/>
            <family val="2"/>
          </rPr>
          <t xml:space="preserve">
colocar las cuentas en el orden del Manual de Elaboracion de Estados Financieros.</t>
        </r>
      </text>
    </comment>
  </commentList>
</comments>
</file>

<file path=xl/sharedStrings.xml><?xml version="1.0" encoding="utf-8"?>
<sst xmlns="http://schemas.openxmlformats.org/spreadsheetml/2006/main" count="231" uniqueCount="206">
  <si>
    <t>Estado de Situación Financiera</t>
  </si>
  <si>
    <t>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</si>
  <si>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</si>
  <si>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</si>
  <si>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</si>
  <si>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</si>
  <si>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</si>
  <si>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</si>
  <si>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</si>
  <si>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</si>
  <si>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</si>
  <si>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</si>
  <si>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 xml:space="preserve">Total pasivos </t>
  </si>
  <si>
    <t>Total activos netos/patrimonio</t>
  </si>
  <si>
    <t>Total pasivos y activos netos/patrimonio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</si>
  <si>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</si>
  <si>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</si>
  <si>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</si>
  <si>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</si>
  <si>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</si>
  <si>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</si>
  <si>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</si>
  <si>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</si>
  <si>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</si>
  <si>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</si>
  <si>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</si>
  <si>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</si>
  <si>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</si>
  <si>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</si>
  <si>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</si>
  <si>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</si>
  <si>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</si>
  <si>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</si>
  <si>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</si>
  <si>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</si>
  <si>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</si>
  <si>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</si>
  <si>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</si>
  <si>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</si>
  <si>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</si>
  <si>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</si>
  <si>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</si>
  <si>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</si>
  <si>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</si>
  <si>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</si>
  <si>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</si>
  <si>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</si>
  <si>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</si>
  <si>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</si>
  <si>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</si>
  <si>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</si>
  <si>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</si>
  <si>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</si>
  <si>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</si>
  <si>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</si>
  <si>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</si>
  <si>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</si>
  <si>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</si>
  <si>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</si>
  <si>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</si>
  <si>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</si>
  <si>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</si>
  <si>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</si>
  <si>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</si>
  <si>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</si>
  <si>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</si>
  <si>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</si>
  <si>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</si>
  <si>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</si>
  <si>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</si>
  <si>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</si>
  <si>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</si>
  <si>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</si>
  <si>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</si>
  <si>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</si>
  <si>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</si>
  <si>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</si>
  <si>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</si>
  <si>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</si>
  <si>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</si>
  <si>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</si>
  <si>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</si>
  <si>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</si>
  <si>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</si>
  <si>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</si>
  <si>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</si>
  <si>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</si>
  <si>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</si>
  <si>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</si>
  <si>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</si>
  <si>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</si>
  <si>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</si>
  <si>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</si>
  <si>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</si>
  <si>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</si>
  <si>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</si>
  <si>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</si>
  <si>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</si>
  <si>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</si>
  <si>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</si>
  <si>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</si>
  <si>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</si>
  <si>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</si>
  <si>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</si>
  <si>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</si>
  <si>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</si>
  <si>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</si>
  <si>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</si>
  <si>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</si>
  <si>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</si>
  <si>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</si>
  <si>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</si>
  <si>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</si>
  <si>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</si>
  <si>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</si>
  <si>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</si>
  <si>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</si>
  <si>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</si>
  <si>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</si>
  <si>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</si>
  <si>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</si>
  <si>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</si>
  <si>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</si>
  <si>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</si>
  <si>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</si>
  <si>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</si>
  <si>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</si>
  <si>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INSTITUTO NACIONAL DE PROTECCIÓN DE LOS DERECHOS DEL CONSUMIDOR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</si>
  <si>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</si>
  <si>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</si>
  <si>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</si>
  <si>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</si>
  <si>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</si>
  <si>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</si>
  <si>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</si>
  <si>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</si>
  <si>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</si>
  <si>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</si>
  <si>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</si>
  <si>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Capital/Patrimonio Institucional</t>
  </si>
  <si>
    <t>Resultados positivos(ahorro)/negativo (desahorro)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</si>
  <si>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</si>
  <si>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</si>
  <si>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</si>
  <si>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</si>
  <si>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</si>
  <si>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</si>
  <si>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</si>
  <si>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</si>
  <si>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</si>
  <si>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</si>
  <si>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</si>
  <si>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</si>
  <si>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</si>
  <si>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</si>
  <si>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</si>
  <si>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</si>
  <si>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</si>
  <si>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</si>
  <si>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</si>
  <si>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</si>
  <si>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</si>
  <si>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</si>
  <si>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</si>
  <si>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</si>
  <si>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</si>
  <si>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</si>
  <si>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</si>
  <si>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</si>
  <si>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</si>
  <si>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</si>
  <si>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</si>
  <si>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</si>
  <si>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</si>
  <si>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</si>
  <si>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</si>
  <si>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</si>
  <si>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</si>
  <si>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</si>
  <si>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</si>
  <si>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</si>
  <si>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</si>
  <si>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</si>
  <si>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</si>
  <si>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</si>
  <si>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</si>
  <si>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</si>
  <si>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</si>
  <si>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</si>
  <si>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 xml:space="preserve">Resultados acumulados </t>
  </si>
  <si>
    <t>Efectivo y equivalentes de efectivo (Nota7)</t>
  </si>
  <si>
    <t xml:space="preserve">Activos intangibles (Nota 11) </t>
  </si>
  <si>
    <t xml:space="preserve">Otros activos no financieros (Nota 12) </t>
  </si>
  <si>
    <t>Activos Netos/Patrimonio (Nota 14)</t>
  </si>
  <si>
    <t>Cuentas por pagar a corto plazo (Nota 13)</t>
  </si>
  <si>
    <t>Firma:___________________</t>
  </si>
  <si>
    <t>Dr. Eddy Alcantara Castillo</t>
  </si>
  <si>
    <t>Director Ejecutivo</t>
  </si>
  <si>
    <t>Firma:__________________</t>
  </si>
  <si>
    <t>Las notas en las páginas 7 a 21 son parte integral de estos Estados Financieros.</t>
  </si>
  <si>
    <t>Al 31 de diciembre de 2022 y 2021</t>
  </si>
  <si>
    <t>Ing.Eddy Antonio German</t>
  </si>
  <si>
    <t>Propiedad Planta y Equipos (Nota 10)</t>
  </si>
  <si>
    <t>Gastos Pagado por anticipado ( Nota 9)</t>
  </si>
  <si>
    <t>Inventarios     (Nota 8)</t>
  </si>
  <si>
    <t>Director Adm.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</si>
</sst>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8"/>
      <color theme="0"/>
      <name val="Bookman Old Style"/>
      <family val="1"/>
    </font>
    <font>
      <b/>
      <sz val="9"/>
      <color indexed="8"/>
      <name val="Bookman Old Style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u val="double"/>
      <sz val="11"/>
      <color theme="1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11"/>
      <color rgb="FF0000FF"/>
      <name val="Tahoma"/>
      <family val="2"/>
    </font>
    <font>
      <b/>
      <sz val="11"/>
      <color rgb="FFFF0000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indent="5"/>
    </xf>
    <xf numFmtId="37" fontId="1" fillId="0" borderId="0" xfId="0" applyNumberFormat="1" applyFont="1"/>
    <xf numFmtId="41" fontId="1" fillId="0" borderId="0" xfId="0" applyNumberFormat="1" applyFont="1"/>
    <xf numFmtId="41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0" xfId="0" applyNumberFormat="1" applyFont="1" applyAlignment="1">
      <alignment vertical="center"/>
    </xf>
    <xf numFmtId="43" fontId="1" fillId="0" borderId="0" xfId="9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6" fillId="2" borderId="0" xfId="0" applyFont="1" applyFill="1"/>
    <xf numFmtId="0" fontId="8" fillId="2" borderId="0" xfId="0" applyFont="1" applyFill="1" applyBorder="1" applyAlignment="1">
      <alignment horizontal="justify"/>
    </xf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center"/>
    </xf>
    <xf numFmtId="0" fontId="9" fillId="4" borderId="0" xfId="0" applyFont="1" applyFill="1" applyAlignment="1"/>
    <xf numFmtId="43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41" fontId="11" fillId="2" borderId="0" xfId="0" applyNumberFormat="1" applyFont="1" applyFill="1" applyBorder="1" applyAlignment="1">
      <alignment vertical="center"/>
    </xf>
    <xf numFmtId="39" fontId="10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1" fontId="13" fillId="3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13" fillId="3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justify" vertical="center"/>
    </xf>
    <xf numFmtId="41" fontId="10" fillId="2" borderId="0" xfId="0" applyNumberFormat="1" applyFont="1" applyFill="1" applyBorder="1" applyAlignment="1">
      <alignment vertical="center"/>
    </xf>
    <xf numFmtId="41" fontId="10" fillId="2" borderId="0" xfId="0" applyNumberFormat="1" applyFont="1" applyFill="1" applyBorder="1" applyAlignment="1">
      <alignment horizontal="left" vertical="center"/>
    </xf>
    <xf numFmtId="41" fontId="10" fillId="2" borderId="0" xfId="0" applyNumberFormat="1" applyFont="1" applyFill="1" applyBorder="1" applyAlignment="1"/>
    <xf numFmtId="41" fontId="10" fillId="2" borderId="0" xfId="0" applyNumberFormat="1" applyFont="1" applyFill="1" applyBorder="1" applyAlignment="1">
      <alignment horizontal="left" vertical="center" indent="5"/>
    </xf>
    <xf numFmtId="0" fontId="10" fillId="2" borderId="0" xfId="0" applyFont="1" applyFill="1" applyBorder="1"/>
    <xf numFmtId="164" fontId="13" fillId="3" borderId="1" xfId="3" applyFont="1" applyFill="1" applyBorder="1" applyAlignment="1">
      <alignment horizontal="right"/>
    </xf>
    <xf numFmtId="43" fontId="14" fillId="2" borderId="0" xfId="9" applyFont="1" applyFill="1" applyBorder="1" applyAlignment="1">
      <alignment vertical="center"/>
    </xf>
    <xf numFmtId="164" fontId="15" fillId="2" borderId="0" xfId="3" applyFont="1" applyFill="1" applyBorder="1" applyAlignment="1">
      <alignment horizontal="right"/>
    </xf>
    <xf numFmtId="43" fontId="16" fillId="2" borderId="0" xfId="9" applyFont="1" applyFill="1" applyBorder="1" applyAlignment="1">
      <alignment vertical="center"/>
    </xf>
    <xf numFmtId="43" fontId="15" fillId="2" borderId="0" xfId="9" applyFont="1" applyFill="1" applyBorder="1" applyAlignment="1">
      <alignment horizontal="right"/>
    </xf>
    <xf numFmtId="43" fontId="10" fillId="2" borderId="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164" fontId="13" fillId="2" borderId="0" xfId="3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top"/>
    </xf>
    <xf numFmtId="41" fontId="17" fillId="2" borderId="0" xfId="0" applyNumberFormat="1" applyFont="1" applyFill="1" applyBorder="1" applyAlignment="1">
      <alignment horizontal="left" vertical="center"/>
    </xf>
    <xf numFmtId="0" fontId="10" fillId="0" borderId="0" xfId="0" applyFont="1"/>
    <xf numFmtId="0" fontId="19" fillId="2" borderId="0" xfId="0" applyFont="1" applyFill="1" applyAlignment="1"/>
    <xf numFmtId="43" fontId="10" fillId="0" borderId="0" xfId="0" applyNumberFormat="1" applyFont="1"/>
    <xf numFmtId="43" fontId="10" fillId="2" borderId="0" xfId="9" applyFont="1" applyFill="1"/>
    <xf numFmtId="43" fontId="10" fillId="0" borderId="0" xfId="9" applyFont="1"/>
    <xf numFmtId="0" fontId="18" fillId="4" borderId="0" xfId="0" applyFont="1" applyFill="1" applyAlignment="1">
      <alignment horizontal="justify"/>
    </xf>
    <xf numFmtId="0" fontId="20" fillId="4" borderId="0" xfId="0" applyFont="1" applyFill="1"/>
    <xf numFmtId="0" fontId="20" fillId="4" borderId="0" xfId="0" applyFont="1" applyFill="1" applyAlignment="1">
      <alignment horizontal="justify"/>
    </xf>
    <xf numFmtId="0" fontId="13" fillId="3" borderId="0" xfId="0" applyFont="1" applyFill="1" applyAlignment="1">
      <alignment horizontal="justify"/>
    </xf>
    <xf numFmtId="0" fontId="13" fillId="3" borderId="0" xfId="0" applyFont="1" applyFill="1"/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right" wrapText="1"/>
    </xf>
    <xf numFmtId="0" fontId="20" fillId="2" borderId="0" xfId="0" applyFont="1" applyFill="1" applyAlignment="1">
      <alignment horizontal="justify"/>
    </xf>
    <xf numFmtId="0" fontId="18" fillId="2" borderId="0" xfId="0" applyFont="1" applyFill="1" applyAlignment="1">
      <alignment horizontal="center"/>
    </xf>
    <xf numFmtId="43" fontId="20" fillId="2" borderId="0" xfId="2" applyFont="1" applyFill="1"/>
    <xf numFmtId="164" fontId="18" fillId="2" borderId="2" xfId="3" applyFont="1" applyFill="1" applyBorder="1" applyAlignment="1">
      <alignment horizontal="right" wrapText="1"/>
    </xf>
    <xf numFmtId="0" fontId="18" fillId="4" borderId="0" xfId="0" applyFont="1" applyFill="1" applyAlignment="1">
      <alignment horizontal="center" wrapText="1"/>
    </xf>
    <xf numFmtId="43" fontId="18" fillId="4" borderId="0" xfId="0" applyNumberFormat="1" applyFont="1" applyFill="1" applyAlignment="1">
      <alignment horizontal="justify"/>
    </xf>
    <xf numFmtId="164" fontId="20" fillId="2" borderId="0" xfId="0" applyNumberFormat="1" applyFont="1" applyFill="1"/>
    <xf numFmtId="0" fontId="20" fillId="0" borderId="0" xfId="0" applyFont="1" applyAlignment="1">
      <alignment horizontal="justify"/>
    </xf>
    <xf numFmtId="0" fontId="20" fillId="2" borderId="0" xfId="0" applyFont="1" applyFill="1" applyAlignment="1">
      <alignment horizontal="justify" wrapText="1"/>
    </xf>
    <xf numFmtId="43" fontId="20" fillId="4" borderId="0" xfId="2" applyFont="1" applyFill="1" applyAlignment="1">
      <alignment horizontal="left" wrapText="1"/>
    </xf>
    <xf numFmtId="0" fontId="18" fillId="4" borderId="0" xfId="0" applyFont="1" applyFill="1" applyBorder="1" applyAlignment="1">
      <alignment horizontal="justify" wrapText="1"/>
    </xf>
    <xf numFmtId="0" fontId="18" fillId="4" borderId="0" xfId="0" applyFont="1" applyFill="1" applyBorder="1" applyAlignment="1">
      <alignment horizontal="left" wrapText="1"/>
    </xf>
    <xf numFmtId="4" fontId="18" fillId="4" borderId="0" xfId="0" applyNumberFormat="1" applyFont="1" applyFill="1" applyBorder="1" applyAlignment="1">
      <alignment horizontal="right"/>
    </xf>
    <xf numFmtId="4" fontId="18" fillId="4" borderId="0" xfId="0" applyNumberFormat="1" applyFont="1" applyFill="1" applyBorder="1" applyAlignment="1">
      <alignment horizontal="left" wrapText="1"/>
    </xf>
    <xf numFmtId="43" fontId="20" fillId="2" borderId="0" xfId="0" applyNumberFormat="1" applyFont="1" applyFill="1"/>
    <xf numFmtId="0" fontId="13" fillId="3" borderId="0" xfId="0" applyFont="1" applyFill="1" applyAlignment="1">
      <alignment wrapText="1"/>
    </xf>
    <xf numFmtId="0" fontId="18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left" wrapText="1"/>
    </xf>
    <xf numFmtId="0" fontId="13" fillId="3" borderId="0" xfId="0" applyFont="1" applyFill="1" applyAlignment="1">
      <alignment horizontal="justify" wrapText="1"/>
    </xf>
    <xf numFmtId="0" fontId="13" fillId="2" borderId="0" xfId="0" applyFont="1" applyFill="1" applyAlignment="1">
      <alignment horizontal="center" wrapText="1"/>
    </xf>
    <xf numFmtId="43" fontId="20" fillId="2" borderId="0" xfId="2" applyFont="1" applyFill="1" applyAlignment="1">
      <alignment wrapText="1"/>
    </xf>
    <xf numFmtId="0" fontId="20" fillId="2" borderId="0" xfId="0" applyFont="1" applyFill="1" applyBorder="1"/>
    <xf numFmtId="43" fontId="18" fillId="2" borderId="0" xfId="2" applyFont="1" applyFill="1"/>
    <xf numFmtId="43" fontId="15" fillId="2" borderId="0" xfId="0" applyNumberFormat="1" applyFont="1" applyFill="1"/>
    <xf numFmtId="0" fontId="20" fillId="2" borderId="0" xfId="0" applyFont="1" applyFill="1" applyBorder="1" applyAlignment="1">
      <alignment horizontal="left"/>
    </xf>
    <xf numFmtId="43" fontId="18" fillId="4" borderId="0" xfId="0" applyNumberFormat="1" applyFont="1" applyFill="1" applyAlignment="1">
      <alignment horizontal="center" wrapText="1"/>
    </xf>
    <xf numFmtId="0" fontId="18" fillId="4" borderId="0" xfId="0" applyFont="1" applyFill="1" applyBorder="1" applyAlignment="1">
      <alignment horizontal="center" wrapText="1"/>
    </xf>
    <xf numFmtId="0" fontId="18" fillId="4" borderId="0" xfId="0" applyFont="1" applyFill="1" applyAlignment="1">
      <alignment horizontal="justify" wrapText="1"/>
    </xf>
    <xf numFmtId="164" fontId="18" fillId="2" borderId="3" xfId="3" applyFont="1" applyFill="1" applyBorder="1" applyAlignment="1">
      <alignment horizontal="right" wrapText="1"/>
    </xf>
    <xf numFmtId="0" fontId="18" fillId="4" borderId="0" xfId="0" applyFont="1" applyFill="1" applyAlignment="1">
      <alignment horizontal="left"/>
    </xf>
    <xf numFmtId="43" fontId="15" fillId="2" borderId="0" xfId="2" applyFont="1" applyFill="1"/>
    <xf numFmtId="0" fontId="20" fillId="4" borderId="0" xfId="0" applyFont="1" applyFill="1" applyAlignment="1">
      <alignment horizontal="left"/>
    </xf>
    <xf numFmtId="43" fontId="15" fillId="0" borderId="0" xfId="2" applyFont="1"/>
    <xf numFmtId="43" fontId="20" fillId="2" borderId="4" xfId="2" applyFont="1" applyFill="1" applyBorder="1"/>
    <xf numFmtId="0" fontId="20" fillId="0" borderId="0" xfId="0" applyFont="1"/>
    <xf numFmtId="164" fontId="18" fillId="2" borderId="0" xfId="3" applyFont="1" applyFill="1" applyBorder="1" applyAlignment="1">
      <alignment horizontal="right" wrapText="1"/>
    </xf>
    <xf numFmtId="0" fontId="20" fillId="4" borderId="0" xfId="0" applyFont="1" applyFill="1" applyAlignment="1">
      <alignment horizontal="justify" wrapText="1"/>
    </xf>
    <xf numFmtId="164" fontId="15" fillId="2" borderId="0" xfId="3" applyFont="1" applyFill="1" applyBorder="1" applyAlignment="1">
      <alignment horizontal="right" wrapText="1"/>
    </xf>
    <xf numFmtId="164" fontId="18" fillId="2" borderId="2" xfId="3" applyFont="1" applyFill="1" applyBorder="1" applyAlignment="1">
      <alignment wrapText="1"/>
    </xf>
    <xf numFmtId="0" fontId="10" fillId="0" borderId="0" xfId="0" applyFont="1" applyAlignment="1">
      <alignment horizontal="justify"/>
    </xf>
    <xf numFmtId="164" fontId="11" fillId="2" borderId="2" xfId="3" applyFont="1" applyFill="1" applyBorder="1" applyAlignment="1">
      <alignment horizontal="right" wrapText="1"/>
    </xf>
    <xf numFmtId="4" fontId="11" fillId="0" borderId="0" xfId="0" applyNumberFormat="1" applyFont="1" applyAlignment="1">
      <alignment horizontal="left" vertical="top" wrapText="1"/>
    </xf>
    <xf numFmtId="4" fontId="20" fillId="2" borderId="0" xfId="0" applyNumberFormat="1" applyFont="1" applyFill="1" applyAlignment="1">
      <alignment horizontal="right"/>
    </xf>
    <xf numFmtId="0" fontId="20" fillId="4" borderId="0" xfId="0" applyFont="1" applyFill="1" applyAlignment="1">
      <alignment horizontal="right"/>
    </xf>
    <xf numFmtId="43" fontId="20" fillId="0" borderId="0" xfId="2" applyFont="1"/>
    <xf numFmtId="0" fontId="18" fillId="4" borderId="0" xfId="0" applyFont="1" applyFill="1" applyAlignment="1">
      <alignment horizontal="left" wrapText="1"/>
    </xf>
    <xf numFmtId="4" fontId="20" fillId="4" borderId="0" xfId="0" applyNumberFormat="1" applyFont="1" applyFill="1"/>
    <xf numFmtId="0" fontId="20" fillId="2" borderId="0" xfId="0" applyFont="1" applyFill="1"/>
    <xf numFmtId="4" fontId="20" fillId="2" borderId="0" xfId="0" applyNumberFormat="1" applyFont="1" applyFill="1"/>
    <xf numFmtId="43" fontId="20" fillId="4" borderId="0" xfId="0" applyNumberFormat="1" applyFont="1" applyFill="1"/>
    <xf numFmtId="164" fontId="20" fillId="4" borderId="0" xfId="0" applyNumberFormat="1" applyFont="1" applyFill="1"/>
    <xf numFmtId="0" fontId="20" fillId="2" borderId="0" xfId="0" applyFont="1" applyFill="1" applyAlignment="1">
      <alignment horizontal="left"/>
    </xf>
    <xf numFmtId="43" fontId="18" fillId="2" borderId="0" xfId="2" applyFont="1" applyFill="1" applyBorder="1"/>
    <xf numFmtId="0" fontId="18" fillId="4" borderId="0" xfId="0" applyFont="1" applyFill="1" applyBorder="1" applyAlignment="1">
      <alignment horizontal="left"/>
    </xf>
    <xf numFmtId="4" fontId="20" fillId="4" borderId="0" xfId="0" applyNumberFormat="1" applyFont="1" applyFill="1" applyAlignment="1">
      <alignment horizontal="justify" wrapText="1"/>
    </xf>
    <xf numFmtId="0" fontId="18" fillId="0" borderId="0" xfId="0" applyFont="1" applyFill="1" applyAlignment="1">
      <alignment horizontal="justify" wrapText="1"/>
    </xf>
    <xf numFmtId="4" fontId="18" fillId="4" borderId="0" xfId="0" applyNumberFormat="1" applyFont="1" applyFill="1" applyBorder="1" applyAlignment="1">
      <alignment horizontal="justify" wrapText="1"/>
    </xf>
    <xf numFmtId="0" fontId="20" fillId="2" borderId="0" xfId="0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justify" vertical="top" wrapText="1"/>
    </xf>
    <xf numFmtId="0" fontId="18" fillId="4" borderId="0" xfId="0" applyFont="1" applyFill="1" applyAlignment="1">
      <alignment horizontal="justify" vertical="top" wrapText="1"/>
    </xf>
    <xf numFmtId="4" fontId="18" fillId="4" borderId="0" xfId="0" applyNumberFormat="1" applyFont="1" applyFill="1" applyBorder="1" applyAlignment="1">
      <alignment horizontal="right" vertical="top" wrapText="1"/>
    </xf>
    <xf numFmtId="4" fontId="18" fillId="4" borderId="0" xfId="0" applyNumberFormat="1" applyFont="1" applyFill="1" applyBorder="1" applyAlignment="1">
      <alignment horizontal="justify" vertical="top"/>
    </xf>
    <xf numFmtId="0" fontId="20" fillId="4" borderId="0" xfId="0" applyFont="1" applyFill="1" applyAlignment="1">
      <alignment horizontal="justify" vertical="top" wrapText="1"/>
    </xf>
    <xf numFmtId="164" fontId="18" fillId="2" borderId="2" xfId="0" applyNumberFormat="1" applyFont="1" applyFill="1" applyBorder="1"/>
    <xf numFmtId="164" fontId="18" fillId="2" borderId="0" xfId="0" applyNumberFormat="1" applyFont="1" applyFill="1" applyBorder="1"/>
    <xf numFmtId="0" fontId="18" fillId="0" borderId="0" xfId="0" applyFont="1" applyFill="1" applyAlignment="1">
      <alignment horizontal="justify"/>
    </xf>
    <xf numFmtId="0" fontId="20" fillId="4" borderId="0" xfId="0" applyFont="1" applyFill="1" applyAlignment="1">
      <alignment horizontal="left" wrapText="1" indent="2"/>
    </xf>
    <xf numFmtId="43" fontId="18" fillId="4" borderId="0" xfId="2" applyFont="1" applyFill="1" applyBorder="1" applyAlignment="1">
      <alignment horizontal="left" wrapText="1"/>
    </xf>
    <xf numFmtId="0" fontId="20" fillId="0" borderId="0" xfId="0" applyFont="1" applyFill="1" applyAlignment="1">
      <alignment horizontal="left" wrapText="1" indent="2"/>
    </xf>
    <xf numFmtId="4" fontId="18" fillId="2" borderId="0" xfId="0" applyNumberFormat="1" applyFont="1" applyFill="1" applyBorder="1" applyAlignment="1">
      <alignment horizontal="left" wrapText="1"/>
    </xf>
    <xf numFmtId="0" fontId="18" fillId="0" borderId="0" xfId="0" applyFont="1" applyFill="1" applyAlignment="1">
      <alignment horizontal="left"/>
    </xf>
    <xf numFmtId="43" fontId="20" fillId="4" borderId="0" xfId="0" applyNumberFormat="1" applyFont="1" applyFill="1" applyBorder="1"/>
    <xf numFmtId="0" fontId="13" fillId="3" borderId="0" xfId="0" applyFont="1" applyFill="1" applyBorder="1" applyAlignment="1">
      <alignment wrapText="1"/>
    </xf>
    <xf numFmtId="0" fontId="20" fillId="2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41" fontId="10" fillId="0" borderId="0" xfId="0" applyNumberFormat="1" applyFont="1"/>
    <xf numFmtId="0" fontId="10" fillId="0" borderId="0" xfId="0" applyFont="1" applyFill="1" applyAlignment="1">
      <alignment horizontal="justify" wrapText="1"/>
    </xf>
    <xf numFmtId="43" fontId="10" fillId="0" borderId="0" xfId="9" applyFont="1" applyFill="1"/>
    <xf numFmtId="4" fontId="10" fillId="0" borderId="0" xfId="0" applyNumberFormat="1" applyFont="1" applyFill="1" applyAlignment="1">
      <alignment horizontal="left" vertical="top" wrapText="1"/>
    </xf>
    <xf numFmtId="43" fontId="20" fillId="0" borderId="0" xfId="2" applyFont="1" applyFill="1"/>
    <xf numFmtId="4" fontId="0" fillId="0" borderId="0" xfId="0" applyNumberFormat="1"/>
    <xf numFmtId="4" fontId="10" fillId="0" borderId="0" xfId="0" applyNumberFormat="1" applyFont="1"/>
    <xf numFmtId="41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43" fontId="18" fillId="2" borderId="0" xfId="9" applyFont="1" applyFill="1" applyBorder="1" applyAlignment="1"/>
    <xf numFmtId="41" fontId="18" fillId="2" borderId="0" xfId="0" applyNumberFormat="1" applyFont="1" applyFill="1" applyBorder="1"/>
    <xf numFmtId="0" fontId="10" fillId="5" borderId="0" xfId="0" applyFont="1" applyFill="1"/>
    <xf numFmtId="0" fontId="18" fillId="6" borderId="0" xfId="0" applyFont="1" applyFill="1" applyAlignment="1">
      <alignment horizontal="justify"/>
    </xf>
    <xf numFmtId="43" fontId="13" fillId="3" borderId="1" xfId="9" applyNumberFormat="1" applyFont="1" applyFill="1" applyBorder="1" applyAlignment="1">
      <alignment horizontal="right"/>
    </xf>
    <xf numFmtId="43" fontId="11" fillId="2" borderId="0" xfId="9" applyNumberFormat="1" applyFont="1" applyFill="1" applyBorder="1" applyAlignment="1">
      <alignment vertical="center"/>
    </xf>
    <xf numFmtId="43" fontId="24" fillId="2" borderId="0" xfId="9" applyFont="1" applyFill="1" applyBorder="1" applyAlignment="1">
      <alignment vertical="center"/>
    </xf>
    <xf numFmtId="43" fontId="1" fillId="2" borderId="0" xfId="9" applyFont="1" applyFill="1" applyAlignment="1">
      <alignment vertical="center"/>
    </xf>
    <xf numFmtId="43" fontId="6" fillId="0" borderId="0" xfId="9" applyFont="1" applyAlignment="1">
      <alignment vertical="center"/>
    </xf>
    <xf numFmtId="43" fontId="25" fillId="0" borderId="0" xfId="0" applyNumberFormat="1" applyFont="1" applyAlignment="1">
      <alignment vertical="center"/>
    </xf>
    <xf numFmtId="43" fontId="25" fillId="0" borderId="0" xfId="9" applyFont="1"/>
    <xf numFmtId="43" fontId="1" fillId="0" borderId="0" xfId="0" applyNumberFormat="1" applyFont="1"/>
    <xf numFmtId="0" fontId="22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/>
    <xf numFmtId="0" fontId="26" fillId="2" borderId="0" xfId="0" applyFont="1" applyFill="1" applyAlignment="1">
      <alignment horizontal="left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1" fontId="15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43" fontId="26" fillId="2" borderId="0" xfId="0" applyNumberFormat="1" applyFont="1" applyFill="1" applyAlignment="1"/>
    <xf numFmtId="41" fontId="2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justify" wrapText="1"/>
    </xf>
    <xf numFmtId="0" fontId="18" fillId="3" borderId="0" xfId="0" applyFont="1" applyFill="1" applyAlignment="1">
      <alignment horizontal="center"/>
    </xf>
    <xf numFmtId="0" fontId="20" fillId="2" borderId="0" xfId="0" applyFont="1" applyFill="1" applyAlignment="1">
      <alignment horizontal="justify"/>
    </xf>
    <xf numFmtId="0" fontId="20" fillId="0" borderId="0" xfId="0" applyFont="1" applyAlignment="1">
      <alignment horizontal="justify" wrapText="1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/>
    </xf>
    <xf numFmtId="0" fontId="18" fillId="2" borderId="0" xfId="0" applyFont="1" applyFill="1" applyAlignment="1">
      <alignment horizontal="justify"/>
    </xf>
  </cellXfs>
  <cellStyles count="13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</cellStyles>
  <dxfs count="0"/>
  <tableStyles count="0" defaultTableStyle="TableStyleMedium2" defaultPivotStyle="PivotStyleLight16"/>
  <colors>
    <mruColors>
      <color rgb="FF0000FF"/>
      <color rgb="FF99CCFF"/>
      <color rgb="FF66CCFF"/>
      <color rgb="FF66FF99"/>
      <color rgb="FF66FF66"/>
      <color rgb="FF0000CC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2876550</xdr:colOff>
      <xdr:row>0</xdr:row>
      <xdr:rowOff>0</xdr:rowOff>
    </xdr:from>
    <xdr:to>
      <xdr:col>3</xdr:col>
      <xdr:colOff>523875</xdr:colOff>
      <xdr:row>3</xdr:row>
      <xdr:rowOff>66674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0"/>
          <a:ext cx="7905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8"/>
  <sheetViews>
    <sheetView tabSelected="1" topLeftCell="A25" zoomScaleNormal="100" workbookViewId="0">
      <selection activeCell="D40" sqref="D40"/>
    </sheetView>
  </sheetViews>
  <sheetFormatPr baseColWidth="10" defaultColWidth="11.42578125" defaultRowHeight="15" x14ac:dyDescent="0.25"/>
  <cols>
    <col min="1" max="1" width="6.7109375" style="1" customWidth="1"/>
    <col min="2" max="2" width="43.42578125" style="1" customWidth="1"/>
    <col min="3" max="3" width="3.7109375" style="1" customWidth="1"/>
    <col min="4" max="4" width="26" style="1" customWidth="1"/>
    <col min="5" max="5" width="6" style="1" customWidth="1"/>
    <col min="6" max="6" width="26.7109375" style="1" customWidth="1"/>
    <col min="7" max="7" width="3.7109375" style="1" customWidth="1"/>
    <col min="8" max="8" width="19.7109375" style="1" customWidth="1"/>
    <col min="9" max="9" width="15.28515625" style="1" hidden="1" customWidth="1"/>
    <col min="10" max="10" width="3.7109375" style="1" customWidth="1"/>
    <col min="11" max="11" width="17.7109375" style="1" customWidth="1"/>
    <col min="12" max="12" width="13.85546875" style="1" bestFit="1" customWidth="1"/>
    <col min="13" max="13" width="11.42578125" style="1"/>
    <col min="14" max="16384" width="11.42578125" style="7"/>
  </cols>
  <sheetData>
    <row r="1" spans="1:12" x14ac:dyDescent="0.25">
      <c r="A1" s="10"/>
      <c r="B1" s="10"/>
      <c r="C1" s="10"/>
      <c r="D1" s="10"/>
      <c r="E1" s="10"/>
      <c r="F1" s="10"/>
    </row>
    <row r="2" spans="1:12" x14ac:dyDescent="0.25">
      <c r="A2" s="10"/>
      <c r="B2" s="10"/>
      <c r="C2" s="10"/>
      <c r="D2" s="10"/>
      <c r="E2" s="10"/>
      <c r="F2" s="10"/>
    </row>
    <row r="3" spans="1:12" x14ac:dyDescent="0.25">
      <c r="A3" s="10"/>
      <c r="B3" s="10"/>
      <c r="C3" s="10"/>
      <c r="D3" s="10"/>
      <c r="E3" s="10"/>
      <c r="F3" s="10"/>
    </row>
    <row r="4" spans="1:12" x14ac:dyDescent="0.25">
      <c r="A4" s="10"/>
      <c r="B4" s="10"/>
      <c r="C4" s="10"/>
      <c r="D4" s="10"/>
      <c r="E4" s="10"/>
      <c r="F4" s="10"/>
    </row>
    <row r="5" spans="1:12" x14ac:dyDescent="0.2">
      <c r="A5" s="179" t="s">
        <v>127</v>
      </c>
      <c r="B5" s="179"/>
      <c r="C5" s="179"/>
      <c r="D5" s="179"/>
      <c r="E5" s="179"/>
      <c r="F5" s="179"/>
      <c r="H5" s="16"/>
      <c r="I5" s="16"/>
      <c r="J5" s="16"/>
      <c r="K5" s="16"/>
    </row>
    <row r="6" spans="1:12" x14ac:dyDescent="0.25">
      <c r="A6" s="179" t="s">
        <v>0</v>
      </c>
      <c r="B6" s="179"/>
      <c r="C6" s="179"/>
      <c r="D6" s="179"/>
      <c r="E6" s="179"/>
      <c r="F6" s="179"/>
    </row>
    <row r="7" spans="1:12" x14ac:dyDescent="0.25">
      <c r="A7" s="179" t="s">
        <v>200</v>
      </c>
      <c r="B7" s="179"/>
      <c r="C7" s="179"/>
      <c r="D7" s="179"/>
      <c r="E7" s="179"/>
      <c r="F7" s="179"/>
    </row>
    <row r="8" spans="1:12" x14ac:dyDescent="0.2">
      <c r="A8" s="179" t="s">
        <v>1</v>
      </c>
      <c r="B8" s="179"/>
      <c r="C8" s="179"/>
      <c r="D8" s="179"/>
      <c r="E8" s="179"/>
      <c r="F8" s="179"/>
      <c r="H8" s="13"/>
      <c r="I8" s="14">
        <v>2017</v>
      </c>
      <c r="J8" s="15"/>
      <c r="K8" s="14"/>
      <c r="L8" s="10"/>
    </row>
    <row r="9" spans="1:12" ht="21.75" customHeight="1" x14ac:dyDescent="0.25">
      <c r="A9" s="27" t="s">
        <v>2</v>
      </c>
      <c r="B9" s="28"/>
      <c r="C9" s="168"/>
      <c r="D9" s="29">
        <v>2022</v>
      </c>
      <c r="E9" s="30"/>
      <c r="F9" s="31">
        <v>2021</v>
      </c>
      <c r="H9" s="10"/>
      <c r="I9" s="10"/>
      <c r="J9" s="10"/>
      <c r="K9" s="10"/>
      <c r="L9" s="10"/>
    </row>
    <row r="10" spans="1:12" x14ac:dyDescent="0.25">
      <c r="A10" s="19" t="s">
        <v>3</v>
      </c>
      <c r="B10" s="32"/>
      <c r="C10" s="32"/>
      <c r="D10" s="22"/>
      <c r="E10" s="22"/>
      <c r="F10" s="22"/>
      <c r="G10" s="10"/>
    </row>
    <row r="11" spans="1:12" x14ac:dyDescent="0.25">
      <c r="A11" s="20" t="s">
        <v>190</v>
      </c>
      <c r="C11" s="20"/>
      <c r="D11" s="33">
        <v>12837038</v>
      </c>
      <c r="E11" s="34"/>
      <c r="F11" s="33">
        <v>14730292</v>
      </c>
      <c r="G11" s="10"/>
      <c r="I11" s="6">
        <f>+D11+F11</f>
        <v>27567330</v>
      </c>
      <c r="K11" s="8"/>
    </row>
    <row r="12" spans="1:12" x14ac:dyDescent="0.2">
      <c r="A12" s="20" t="s">
        <v>204</v>
      </c>
      <c r="C12" s="20"/>
      <c r="D12" s="35">
        <v>1225028</v>
      </c>
      <c r="E12" s="36"/>
      <c r="F12" s="35">
        <v>1674634</v>
      </c>
      <c r="G12" s="10"/>
      <c r="I12" s="6"/>
      <c r="K12" s="8"/>
    </row>
    <row r="13" spans="1:12" x14ac:dyDescent="0.2">
      <c r="A13" s="20" t="s">
        <v>203</v>
      </c>
      <c r="C13" s="20"/>
      <c r="D13" s="35">
        <v>3118616</v>
      </c>
      <c r="E13" s="36"/>
      <c r="F13" s="35">
        <v>1131199</v>
      </c>
      <c r="G13" s="10"/>
      <c r="I13" s="6"/>
    </row>
    <row r="14" spans="1:12" ht="15.95" customHeight="1" x14ac:dyDescent="0.2">
      <c r="A14" s="19" t="s">
        <v>4</v>
      </c>
      <c r="B14" s="20"/>
      <c r="C14" s="20"/>
      <c r="D14" s="38">
        <f>SUM(D11:D13)</f>
        <v>17180682</v>
      </c>
      <c r="E14" s="39"/>
      <c r="F14" s="38">
        <v>17536124.670000002</v>
      </c>
      <c r="G14" s="10"/>
      <c r="H14" s="17"/>
      <c r="I14" s="6"/>
      <c r="K14" s="8"/>
    </row>
    <row r="15" spans="1:12" x14ac:dyDescent="0.2">
      <c r="A15" s="19"/>
      <c r="B15" s="20"/>
      <c r="C15" s="20"/>
      <c r="D15" s="40"/>
      <c r="E15" s="41"/>
      <c r="F15" s="42"/>
      <c r="G15" s="10"/>
      <c r="H15" s="9"/>
      <c r="I15" s="6"/>
      <c r="K15" s="8"/>
    </row>
    <row r="16" spans="1:12" x14ac:dyDescent="0.25">
      <c r="A16" s="19" t="s">
        <v>5</v>
      </c>
      <c r="B16" s="20"/>
      <c r="C16" s="20"/>
      <c r="D16" s="33"/>
      <c r="E16" s="33"/>
      <c r="F16" s="43"/>
      <c r="G16" s="10"/>
      <c r="K16" s="8"/>
    </row>
    <row r="17" spans="1:13" x14ac:dyDescent="0.2">
      <c r="B17" s="176" t="s">
        <v>202</v>
      </c>
      <c r="C17" s="20"/>
      <c r="D17" s="35">
        <v>79354052</v>
      </c>
      <c r="E17" s="36"/>
      <c r="F17" s="35">
        <v>74816631</v>
      </c>
      <c r="G17" s="10"/>
      <c r="H17" s="35"/>
      <c r="I17" s="6"/>
      <c r="K17" s="8"/>
    </row>
    <row r="18" spans="1:13" x14ac:dyDescent="0.2">
      <c r="B18" s="176" t="s">
        <v>191</v>
      </c>
      <c r="C18" s="20"/>
      <c r="D18" s="35">
        <v>2465093</v>
      </c>
      <c r="E18" s="36"/>
      <c r="F18" s="35">
        <v>2465093</v>
      </c>
      <c r="G18" s="10"/>
      <c r="H18" s="35"/>
      <c r="I18" s="6"/>
      <c r="K18" s="8"/>
    </row>
    <row r="19" spans="1:13" customFormat="1" x14ac:dyDescent="0.25">
      <c r="A19" s="1"/>
      <c r="B19" s="176" t="s">
        <v>192</v>
      </c>
      <c r="C19" s="20"/>
      <c r="D19" s="33">
        <v>176600</v>
      </c>
      <c r="E19" s="34"/>
      <c r="F19" s="35">
        <v>176600</v>
      </c>
      <c r="G19" s="12"/>
      <c r="H19" s="35"/>
      <c r="I19" s="5"/>
      <c r="J19" s="3"/>
      <c r="K19" s="4"/>
      <c r="L19" s="2"/>
      <c r="M19" s="2"/>
    </row>
    <row r="20" spans="1:13" ht="17.25" customHeight="1" x14ac:dyDescent="0.2">
      <c r="A20" s="19" t="s">
        <v>6</v>
      </c>
      <c r="B20" s="20"/>
      <c r="C20" s="20"/>
      <c r="D20" s="150">
        <f>SUM(D17:D19)</f>
        <v>81995745</v>
      </c>
      <c r="E20" s="39"/>
      <c r="F20" s="38">
        <v>77458324.409999996</v>
      </c>
      <c r="G20" s="10"/>
      <c r="H20" s="35"/>
      <c r="I20" s="6"/>
      <c r="K20" s="8"/>
    </row>
    <row r="21" spans="1:13" x14ac:dyDescent="0.25">
      <c r="A21" s="19"/>
      <c r="B21" s="20"/>
      <c r="C21" s="20"/>
      <c r="D21" s="151"/>
      <c r="E21" s="34"/>
      <c r="F21" s="21"/>
      <c r="G21" s="10"/>
      <c r="H21" s="17"/>
      <c r="I21" s="6"/>
      <c r="K21" s="8"/>
    </row>
    <row r="22" spans="1:13" ht="17.25" customHeight="1" x14ac:dyDescent="0.2">
      <c r="A22" s="19" t="s">
        <v>7</v>
      </c>
      <c r="B22" s="20"/>
      <c r="C22" s="20"/>
      <c r="D22" s="150">
        <v>99276428</v>
      </c>
      <c r="E22" s="39"/>
      <c r="F22" s="38">
        <f>SUM(F20,F14+0.84)</f>
        <v>94994449.920000002</v>
      </c>
      <c r="G22" s="10"/>
      <c r="H22" s="155"/>
      <c r="I22" s="6"/>
      <c r="K22" s="8"/>
    </row>
    <row r="23" spans="1:13" x14ac:dyDescent="0.2">
      <c r="A23" s="19"/>
      <c r="B23" s="18"/>
      <c r="C23" s="20"/>
      <c r="D23" s="45"/>
      <c r="E23" s="39"/>
      <c r="F23" s="20"/>
      <c r="G23" s="10"/>
      <c r="H23" s="17"/>
      <c r="I23" s="6"/>
      <c r="K23" s="8"/>
    </row>
    <row r="24" spans="1:13" x14ac:dyDescent="0.2">
      <c r="A24" s="19"/>
      <c r="B24" s="18"/>
      <c r="C24" s="20"/>
      <c r="D24" s="45"/>
      <c r="E24" s="39"/>
      <c r="F24" s="20"/>
      <c r="G24" s="10"/>
      <c r="H24" s="17"/>
      <c r="I24" s="6"/>
      <c r="K24" s="8"/>
    </row>
    <row r="25" spans="1:13" x14ac:dyDescent="0.25">
      <c r="A25" s="20"/>
      <c r="B25" s="20" t="s">
        <v>8</v>
      </c>
      <c r="C25" s="20"/>
      <c r="D25" s="33"/>
      <c r="E25" s="33"/>
      <c r="F25" s="33"/>
      <c r="G25" s="10"/>
      <c r="H25" s="17"/>
      <c r="K25" s="9"/>
    </row>
    <row r="26" spans="1:13" x14ac:dyDescent="0.25">
      <c r="A26" s="19" t="s">
        <v>9</v>
      </c>
      <c r="B26" s="20"/>
      <c r="C26" s="20"/>
      <c r="D26" s="33"/>
      <c r="E26" s="33"/>
      <c r="F26" s="33"/>
      <c r="G26" s="10"/>
      <c r="H26" s="9"/>
      <c r="K26" s="9"/>
    </row>
    <row r="27" spans="1:13" x14ac:dyDescent="0.25">
      <c r="A27" s="19" t="s">
        <v>10</v>
      </c>
      <c r="B27" s="20"/>
      <c r="C27" s="20"/>
      <c r="D27" s="34"/>
      <c r="E27" s="34"/>
      <c r="F27" s="34"/>
      <c r="G27" s="10"/>
      <c r="H27" s="9"/>
      <c r="K27" s="8"/>
    </row>
    <row r="28" spans="1:13" x14ac:dyDescent="0.2">
      <c r="B28" s="20" t="s">
        <v>194</v>
      </c>
      <c r="C28" s="20"/>
      <c r="D28" s="146">
        <v>2286855.9900000002</v>
      </c>
      <c r="E28" s="147"/>
      <c r="F28" s="146">
        <v>934449.67</v>
      </c>
      <c r="G28" s="10"/>
      <c r="H28" s="9"/>
      <c r="I28" s="6"/>
      <c r="K28" s="8"/>
    </row>
    <row r="29" spans="1:13" ht="18.75" customHeight="1" x14ac:dyDescent="0.2">
      <c r="A29" s="19" t="s">
        <v>11</v>
      </c>
      <c r="B29" s="20"/>
      <c r="C29" s="20"/>
      <c r="D29" s="38">
        <f>SUM(D28:D28)</f>
        <v>2286855.9900000002</v>
      </c>
      <c r="E29" s="39"/>
      <c r="F29" s="38">
        <f>SUM(F28:F28)</f>
        <v>934449.67</v>
      </c>
      <c r="G29" s="10"/>
      <c r="H29" s="9"/>
      <c r="I29" s="6"/>
      <c r="K29" s="9"/>
    </row>
    <row r="30" spans="1:13" x14ac:dyDescent="0.2">
      <c r="A30" s="19"/>
      <c r="B30" s="20"/>
      <c r="C30" s="20"/>
      <c r="D30" s="45"/>
      <c r="E30" s="39"/>
      <c r="F30" s="45"/>
      <c r="G30" s="10"/>
      <c r="H30" s="9"/>
      <c r="I30" s="6"/>
      <c r="K30" s="9"/>
    </row>
    <row r="31" spans="1:13" customFormat="1" x14ac:dyDescent="0.25">
      <c r="A31" s="46"/>
      <c r="B31" s="37"/>
      <c r="C31" s="37"/>
      <c r="D31" s="33"/>
      <c r="E31" s="36"/>
      <c r="F31" s="33"/>
      <c r="G31" s="11"/>
      <c r="H31" s="157"/>
      <c r="I31" s="5"/>
      <c r="J31" s="2"/>
      <c r="K31" s="156"/>
      <c r="L31" s="2"/>
      <c r="M31" s="2"/>
    </row>
    <row r="32" spans="1:13" x14ac:dyDescent="0.2">
      <c r="A32" s="19" t="s">
        <v>12</v>
      </c>
      <c r="B32" s="20"/>
      <c r="C32" s="20"/>
      <c r="D32" s="38">
        <f>D29</f>
        <v>2286855.9900000002</v>
      </c>
      <c r="E32" s="39"/>
      <c r="F32" s="38">
        <f>F29</f>
        <v>934449.67</v>
      </c>
      <c r="G32" s="10"/>
      <c r="I32" s="6"/>
      <c r="K32" s="8"/>
    </row>
    <row r="33" spans="1:14" ht="15.75" customHeight="1" x14ac:dyDescent="0.25">
      <c r="A33" s="19" t="s">
        <v>193</v>
      </c>
      <c r="B33" s="20"/>
      <c r="C33" s="20"/>
      <c r="D33" s="33"/>
      <c r="E33" s="33"/>
      <c r="F33" s="33"/>
      <c r="G33" s="10"/>
      <c r="K33" s="8"/>
    </row>
    <row r="34" spans="1:14" customFormat="1" x14ac:dyDescent="0.25">
      <c r="A34" s="1"/>
      <c r="B34" s="20" t="s">
        <v>139</v>
      </c>
      <c r="C34" s="20"/>
      <c r="D34" s="35">
        <v>65298980</v>
      </c>
      <c r="E34" s="36"/>
      <c r="F34" s="35">
        <v>65298980</v>
      </c>
      <c r="G34" s="11"/>
      <c r="H34" s="2"/>
      <c r="I34" s="5"/>
      <c r="J34" s="2"/>
      <c r="K34" s="153"/>
      <c r="L34" s="2"/>
      <c r="M34" s="2"/>
    </row>
    <row r="35" spans="1:14" x14ac:dyDescent="0.25">
      <c r="B35" s="20" t="s">
        <v>140</v>
      </c>
      <c r="C35" s="20"/>
      <c r="D35" s="175">
        <v>2929573</v>
      </c>
      <c r="E35" s="34"/>
      <c r="F35" s="167">
        <v>-3826771</v>
      </c>
      <c r="G35" s="10"/>
      <c r="H35" s="143"/>
      <c r="I35" s="143"/>
      <c r="J35" s="10"/>
      <c r="K35" s="153"/>
      <c r="L35" s="153"/>
      <c r="M35" s="10"/>
      <c r="N35" s="144"/>
    </row>
    <row r="36" spans="1:14" x14ac:dyDescent="0.25">
      <c r="B36" s="20" t="s">
        <v>189</v>
      </c>
      <c r="C36" s="20"/>
      <c r="D36" s="175">
        <v>28761019</v>
      </c>
      <c r="E36" s="34"/>
      <c r="F36" s="33">
        <v>32587790</v>
      </c>
      <c r="G36" s="10"/>
      <c r="H36" s="6"/>
      <c r="I36" s="6"/>
      <c r="K36" s="9"/>
      <c r="L36" s="9"/>
    </row>
    <row r="37" spans="1:14" x14ac:dyDescent="0.25">
      <c r="A37" s="19" t="s">
        <v>13</v>
      </c>
      <c r="B37" s="20"/>
      <c r="C37" s="20"/>
      <c r="D37" s="21">
        <v>96989572</v>
      </c>
      <c r="E37" s="47"/>
      <c r="F37" s="21">
        <f>SUM(F33:F36)</f>
        <v>94059999</v>
      </c>
      <c r="G37" s="10"/>
      <c r="H37" s="6"/>
      <c r="I37" s="6"/>
      <c r="K37" s="154"/>
      <c r="L37" s="9"/>
    </row>
    <row r="38" spans="1:14" ht="19.5" customHeight="1" x14ac:dyDescent="0.2">
      <c r="A38" s="19" t="s">
        <v>14</v>
      </c>
      <c r="B38" s="20"/>
      <c r="C38" s="20"/>
      <c r="D38" s="150">
        <v>99276428</v>
      </c>
      <c r="E38" s="39"/>
      <c r="F38" s="38">
        <v>94994449.920000002</v>
      </c>
      <c r="G38" s="10"/>
      <c r="H38" s="155"/>
      <c r="K38" s="9"/>
      <c r="L38" s="9"/>
    </row>
    <row r="39" spans="1:14" x14ac:dyDescent="0.25">
      <c r="A39" s="19"/>
      <c r="B39" s="20"/>
      <c r="C39" s="20"/>
      <c r="D39" s="21"/>
      <c r="E39" s="22"/>
      <c r="F39" s="21"/>
      <c r="G39" s="10"/>
      <c r="H39" s="17"/>
      <c r="K39" s="17"/>
      <c r="L39" s="9"/>
    </row>
    <row r="40" spans="1:14" x14ac:dyDescent="0.25">
      <c r="A40" s="19"/>
      <c r="B40" s="20"/>
      <c r="C40" s="20"/>
      <c r="D40" s="21"/>
      <c r="E40" s="22"/>
      <c r="F40" s="21"/>
      <c r="G40" s="10"/>
      <c r="H40" s="152"/>
      <c r="K40" s="17"/>
    </row>
    <row r="41" spans="1:14" x14ac:dyDescent="0.25">
      <c r="A41" s="19"/>
      <c r="B41" s="20"/>
      <c r="C41" s="20"/>
      <c r="D41" s="21"/>
      <c r="E41" s="22"/>
      <c r="F41" s="21"/>
      <c r="G41" s="10"/>
      <c r="H41" s="21"/>
    </row>
    <row r="42" spans="1:14" x14ac:dyDescent="0.25">
      <c r="A42" s="19"/>
      <c r="B42" s="20"/>
      <c r="C42" s="20"/>
      <c r="D42" s="21"/>
      <c r="E42" s="22"/>
      <c r="F42" s="21"/>
      <c r="G42" s="10"/>
    </row>
    <row r="43" spans="1:14" x14ac:dyDescent="0.15">
      <c r="A43" s="162" t="s">
        <v>195</v>
      </c>
      <c r="B43" s="162"/>
      <c r="C43" s="162"/>
      <c r="D43" s="174"/>
      <c r="E43" s="162" t="s">
        <v>195</v>
      </c>
      <c r="F43" s="162"/>
      <c r="G43" s="10"/>
      <c r="H43" s="21"/>
    </row>
    <row r="44" spans="1:14" ht="9.9499999999999993" customHeight="1" x14ac:dyDescent="0.15">
      <c r="A44" s="162" t="s">
        <v>196</v>
      </c>
      <c r="B44" s="162"/>
      <c r="C44" s="172"/>
      <c r="D44" s="172"/>
      <c r="E44" s="162" t="s">
        <v>201</v>
      </c>
      <c r="F44" s="164"/>
      <c r="G44" s="10"/>
      <c r="I44" s="164"/>
    </row>
    <row r="45" spans="1:14" ht="9.9499999999999993" customHeight="1" x14ac:dyDescent="0.15">
      <c r="A45" s="162" t="s">
        <v>197</v>
      </c>
      <c r="B45" s="162"/>
      <c r="C45" s="173"/>
      <c r="D45" s="172"/>
      <c r="E45" s="162" t="s">
        <v>205</v>
      </c>
      <c r="F45" s="169"/>
      <c r="G45" s="10"/>
      <c r="H45" s="178"/>
      <c r="I45" s="178"/>
      <c r="J45" s="178"/>
      <c r="K45" s="178"/>
    </row>
    <row r="46" spans="1:14" x14ac:dyDescent="0.15">
      <c r="A46" s="169"/>
      <c r="B46" s="170"/>
      <c r="C46" s="170"/>
      <c r="D46" s="165"/>
      <c r="E46" s="172"/>
      <c r="F46" s="172"/>
      <c r="G46" s="10"/>
    </row>
    <row r="47" spans="1:14" x14ac:dyDescent="0.15">
      <c r="A47" s="169"/>
      <c r="B47" s="170"/>
      <c r="C47" s="170"/>
      <c r="D47" s="165"/>
      <c r="E47" s="172"/>
      <c r="F47" s="172"/>
      <c r="G47" s="10"/>
    </row>
    <row r="48" spans="1:14" ht="15" customHeight="1" x14ac:dyDescent="0.15">
      <c r="A48" s="171"/>
      <c r="B48" s="165"/>
      <c r="C48" s="165"/>
      <c r="D48" s="165"/>
      <c r="E48" s="165"/>
      <c r="F48" s="165"/>
      <c r="G48" s="10"/>
    </row>
    <row r="49" spans="1:13" ht="14.25" customHeight="1" x14ac:dyDescent="0.15">
      <c r="A49" s="161" t="s">
        <v>198</v>
      </c>
      <c r="B49" s="162"/>
      <c r="C49" s="162"/>
      <c r="D49" s="162"/>
      <c r="E49" s="162" t="s">
        <v>132</v>
      </c>
      <c r="F49" s="162" t="s">
        <v>132</v>
      </c>
      <c r="G49" s="10"/>
    </row>
    <row r="50" spans="1:13" ht="9.9499999999999993" customHeight="1" x14ac:dyDescent="0.15">
      <c r="A50" s="161" t="s">
        <v>128</v>
      </c>
      <c r="B50" s="162"/>
      <c r="C50" s="162"/>
      <c r="D50" s="162"/>
      <c r="E50" s="162" t="s">
        <v>129</v>
      </c>
      <c r="F50" s="162"/>
      <c r="G50" s="10"/>
      <c r="J50" s="177"/>
      <c r="K50" s="177"/>
      <c r="L50" s="177"/>
      <c r="M50" s="177"/>
    </row>
    <row r="51" spans="1:13" ht="9.9499999999999993" customHeight="1" x14ac:dyDescent="0.15">
      <c r="A51" s="163" t="s">
        <v>130</v>
      </c>
      <c r="B51" s="164"/>
      <c r="C51" s="162"/>
      <c r="D51" s="162"/>
      <c r="E51" s="162" t="s">
        <v>131</v>
      </c>
      <c r="G51" s="10"/>
      <c r="J51" s="162"/>
      <c r="K51" s="162"/>
      <c r="L51" s="162"/>
      <c r="M51" s="162"/>
    </row>
    <row r="52" spans="1:13" ht="13.5" customHeight="1" x14ac:dyDescent="0.2">
      <c r="A52" s="145"/>
      <c r="B52" s="25"/>
      <c r="C52" s="166"/>
      <c r="D52" s="166"/>
      <c r="E52" s="166"/>
      <c r="F52" s="166"/>
      <c r="G52" s="10"/>
    </row>
    <row r="53" spans="1:13" ht="17.25" customHeight="1" x14ac:dyDescent="0.2">
      <c r="A53" s="159" t="s">
        <v>199</v>
      </c>
      <c r="B53" s="49"/>
      <c r="C53" s="160"/>
      <c r="D53" s="172"/>
      <c r="E53" s="166"/>
      <c r="F53" s="166"/>
    </row>
    <row r="54" spans="1:13" ht="12.75" customHeight="1" x14ac:dyDescent="0.2">
      <c r="A54" s="26"/>
      <c r="B54" s="24"/>
      <c r="C54" s="166"/>
      <c r="D54" s="10"/>
      <c r="E54" s="166"/>
      <c r="F54" s="23"/>
    </row>
    <row r="55" spans="1:13" x14ac:dyDescent="0.25">
      <c r="A55" s="23"/>
      <c r="B55" s="23"/>
      <c r="C55" s="23"/>
      <c r="D55" s="158"/>
      <c r="E55" s="23"/>
      <c r="F55" s="23"/>
    </row>
    <row r="56" spans="1:13" x14ac:dyDescent="0.25">
      <c r="A56" s="158"/>
      <c r="B56" s="158"/>
      <c r="C56" s="158"/>
      <c r="E56" s="158"/>
      <c r="F56" s="158"/>
    </row>
    <row r="57" spans="1:13" x14ac:dyDescent="0.25">
      <c r="D57" s="10"/>
    </row>
    <row r="58" spans="1:13" x14ac:dyDescent="0.25">
      <c r="A58" s="10"/>
      <c r="B58" s="10"/>
      <c r="C58" s="10"/>
      <c r="E58" s="10"/>
      <c r="F58" s="10"/>
    </row>
  </sheetData>
  <mergeCells count="6">
    <mergeCell ref="J50:M50"/>
    <mergeCell ref="H45:K45"/>
    <mergeCell ref="A5:F5"/>
    <mergeCell ref="A6:F6"/>
    <mergeCell ref="A7:F7"/>
    <mergeCell ref="A8:F8"/>
  </mergeCells>
  <printOptions horizontalCentered="1"/>
  <pageMargins left="0" right="3.937007874015748E-2" top="0.9055118110236221" bottom="0" header="0.9055118110236221" footer="0"/>
  <pageSetup paperSize="9" scale="86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8" customFormat="1" ht="20.25" customHeight="1" x14ac:dyDescent="0.2">
      <c r="A2" s="185" t="s">
        <v>15</v>
      </c>
      <c r="B2" s="185"/>
      <c r="C2" s="185"/>
      <c r="D2" s="185"/>
    </row>
    <row r="3" spans="1:5" s="48" customFormat="1" ht="14.25" x14ac:dyDescent="0.2">
      <c r="A3" s="53"/>
      <c r="B3" s="54"/>
      <c r="C3" s="54"/>
      <c r="D3" s="54"/>
    </row>
    <row r="4" spans="1:5" s="48" customFormat="1" ht="18" customHeight="1" x14ac:dyDescent="0.2">
      <c r="A4" s="53" t="s">
        <v>16</v>
      </c>
      <c r="B4" s="54"/>
      <c r="C4" s="54"/>
      <c r="D4" s="54"/>
    </row>
    <row r="5" spans="1:5" s="48" customFormat="1" ht="18" customHeight="1" x14ac:dyDescent="0.2">
      <c r="A5" s="53" t="s">
        <v>17</v>
      </c>
      <c r="B5" s="54"/>
      <c r="C5" s="54"/>
      <c r="D5" s="54"/>
    </row>
    <row r="6" spans="1:5" s="48" customFormat="1" ht="34.5" customHeight="1" x14ac:dyDescent="0.2">
      <c r="A6" s="180" t="s">
        <v>154</v>
      </c>
      <c r="B6" s="180"/>
      <c r="C6" s="180"/>
      <c r="D6" s="180"/>
    </row>
    <row r="7" spans="1:5" s="48" customFormat="1" ht="12" customHeight="1" x14ac:dyDescent="0.2">
      <c r="A7" s="55"/>
      <c r="B7" s="54"/>
      <c r="C7" s="54"/>
      <c r="D7" s="54"/>
    </row>
    <row r="8" spans="1:5" s="48" customFormat="1" ht="18" customHeight="1" x14ac:dyDescent="0.2">
      <c r="A8" s="56" t="s">
        <v>18</v>
      </c>
      <c r="B8" s="57">
        <v>2018</v>
      </c>
      <c r="C8" s="58"/>
      <c r="D8" s="59">
        <v>2017</v>
      </c>
    </row>
    <row r="9" spans="1:5" s="48" customFormat="1" ht="18" customHeight="1" x14ac:dyDescent="0.2">
      <c r="A9" s="60" t="s">
        <v>138</v>
      </c>
      <c r="B9" s="51">
        <v>60074.54</v>
      </c>
      <c r="C9" s="61"/>
      <c r="D9" s="62">
        <v>62741.78</v>
      </c>
    </row>
    <row r="10" spans="1:5" s="48" customFormat="1" ht="18" customHeight="1" x14ac:dyDescent="0.2">
      <c r="A10" s="60" t="s">
        <v>173</v>
      </c>
      <c r="B10" s="51">
        <v>17236872.02</v>
      </c>
      <c r="C10" s="61"/>
      <c r="D10" s="62">
        <v>9918296.0800000001</v>
      </c>
      <c r="E10" s="50"/>
    </row>
    <row r="11" spans="1:5" s="48" customFormat="1" ht="18" customHeight="1" x14ac:dyDescent="0.2">
      <c r="A11" s="55" t="s">
        <v>19</v>
      </c>
      <c r="B11" s="51">
        <v>155000</v>
      </c>
      <c r="C11" s="55"/>
      <c r="D11" s="62">
        <v>79000</v>
      </c>
    </row>
    <row r="12" spans="1:5" s="48" customFormat="1" ht="22.5" customHeight="1" thickBot="1" x14ac:dyDescent="0.25">
      <c r="A12" s="53" t="s">
        <v>20</v>
      </c>
      <c r="B12" s="63">
        <f>SUM(B9:B11)</f>
        <v>17451946.559999999</v>
      </c>
      <c r="C12" s="64"/>
      <c r="D12" s="63">
        <f>SUM(D9:D11)</f>
        <v>10060037.859999999</v>
      </c>
      <c r="E12" s="52"/>
    </row>
    <row r="13" spans="1:5" s="48" customFormat="1" ht="18" customHeight="1" thickTop="1" x14ac:dyDescent="0.2">
      <c r="A13" s="186"/>
      <c r="B13" s="186"/>
      <c r="C13" s="61"/>
      <c r="D13" s="65"/>
      <c r="E13" s="52"/>
    </row>
    <row r="14" spans="1:5" s="48" customFormat="1" ht="27.95" customHeight="1" x14ac:dyDescent="0.2">
      <c r="A14" s="53" t="s">
        <v>21</v>
      </c>
      <c r="B14" s="66"/>
      <c r="C14" s="54"/>
      <c r="D14" s="54"/>
      <c r="E14" s="52"/>
    </row>
    <row r="15" spans="1:5" s="48" customFormat="1" ht="60" customHeight="1" x14ac:dyDescent="0.2">
      <c r="A15" s="180" t="s">
        <v>155</v>
      </c>
      <c r="B15" s="180"/>
      <c r="C15" s="180"/>
      <c r="D15" s="180"/>
    </row>
    <row r="16" spans="1:5" s="48" customFormat="1" ht="10.5" customHeight="1" x14ac:dyDescent="0.2">
      <c r="A16" s="67"/>
      <c r="B16" s="54"/>
      <c r="C16" s="54"/>
      <c r="D16" s="54"/>
    </row>
    <row r="17" spans="1:4" s="48" customFormat="1" ht="18" customHeight="1" x14ac:dyDescent="0.2">
      <c r="A17" s="56" t="s">
        <v>18</v>
      </c>
      <c r="B17" s="59">
        <v>2018</v>
      </c>
      <c r="C17" s="58"/>
      <c r="D17" s="59">
        <v>2017</v>
      </c>
    </row>
    <row r="18" spans="1:4" s="48" customFormat="1" ht="18" customHeight="1" x14ac:dyDescent="0.2">
      <c r="A18" s="68" t="s">
        <v>156</v>
      </c>
      <c r="B18" s="51">
        <v>60074.54</v>
      </c>
      <c r="C18" s="69"/>
      <c r="D18" s="62">
        <v>62741.78</v>
      </c>
    </row>
    <row r="19" spans="1:4" s="48" customFormat="1" ht="16.5" customHeight="1" x14ac:dyDescent="0.2">
      <c r="A19" s="68" t="s">
        <v>157</v>
      </c>
      <c r="B19" s="51">
        <v>3206517.41</v>
      </c>
      <c r="C19" s="69"/>
      <c r="D19" s="62">
        <v>1180309.07</v>
      </c>
    </row>
    <row r="20" spans="1:4" s="48" customFormat="1" ht="28.5" customHeight="1" x14ac:dyDescent="0.2">
      <c r="A20" s="68" t="s">
        <v>174</v>
      </c>
      <c r="B20" s="51">
        <v>14030354.609999999</v>
      </c>
      <c r="C20" s="69"/>
      <c r="D20" s="62">
        <v>8737987.0099999998</v>
      </c>
    </row>
    <row r="21" spans="1:4" s="48" customFormat="1" ht="18" customHeight="1" x14ac:dyDescent="0.2">
      <c r="A21" s="68" t="s">
        <v>22</v>
      </c>
      <c r="B21" s="51">
        <v>40000</v>
      </c>
      <c r="C21" s="69"/>
      <c r="D21" s="62">
        <v>20000</v>
      </c>
    </row>
    <row r="22" spans="1:4" s="48" customFormat="1" ht="18" customHeight="1" x14ac:dyDescent="0.2">
      <c r="A22" s="68" t="s">
        <v>23</v>
      </c>
      <c r="B22" s="51">
        <v>25000</v>
      </c>
      <c r="C22" s="69"/>
      <c r="D22" s="62">
        <v>15000</v>
      </c>
    </row>
    <row r="23" spans="1:4" s="48" customFormat="1" ht="18" customHeight="1" x14ac:dyDescent="0.2">
      <c r="A23" s="68" t="s">
        <v>24</v>
      </c>
      <c r="B23" s="51">
        <v>10000</v>
      </c>
      <c r="C23" s="69"/>
      <c r="D23" s="62">
        <v>10000</v>
      </c>
    </row>
    <row r="24" spans="1:4" s="48" customFormat="1" ht="18" customHeight="1" x14ac:dyDescent="0.2">
      <c r="A24" s="68" t="s">
        <v>25</v>
      </c>
      <c r="B24" s="51">
        <v>10000</v>
      </c>
      <c r="C24" s="69"/>
      <c r="D24" s="62">
        <v>10000</v>
      </c>
    </row>
    <row r="25" spans="1:4" s="48" customFormat="1" ht="18" customHeight="1" x14ac:dyDescent="0.2">
      <c r="A25" s="68" t="s">
        <v>26</v>
      </c>
      <c r="B25" s="51">
        <v>10000</v>
      </c>
      <c r="C25" s="69"/>
      <c r="D25" s="62">
        <v>10000</v>
      </c>
    </row>
    <row r="26" spans="1:4" s="48" customFormat="1" ht="18" customHeight="1" x14ac:dyDescent="0.2">
      <c r="A26" s="68" t="s">
        <v>27</v>
      </c>
      <c r="B26" s="51">
        <v>10000</v>
      </c>
      <c r="C26" s="69"/>
      <c r="D26" s="62">
        <v>10000</v>
      </c>
    </row>
    <row r="27" spans="1:4" s="48" customFormat="1" ht="18" customHeight="1" x14ac:dyDescent="0.2">
      <c r="A27" s="68" t="s">
        <v>28</v>
      </c>
      <c r="B27" s="51">
        <v>10000</v>
      </c>
      <c r="C27" s="69"/>
      <c r="D27" s="62">
        <v>4000</v>
      </c>
    </row>
    <row r="28" spans="1:4" s="48" customFormat="1" ht="18" customHeight="1" x14ac:dyDescent="0.2">
      <c r="A28" s="68" t="s">
        <v>145</v>
      </c>
      <c r="B28" s="51">
        <v>20000</v>
      </c>
      <c r="C28" s="69"/>
      <c r="D28" s="62">
        <v>0</v>
      </c>
    </row>
    <row r="29" spans="1:4" s="48" customFormat="1" ht="18" customHeight="1" x14ac:dyDescent="0.2">
      <c r="A29" s="68" t="s">
        <v>146</v>
      </c>
      <c r="B29" s="51">
        <v>20000</v>
      </c>
      <c r="C29" s="69"/>
      <c r="D29" s="62">
        <v>0</v>
      </c>
    </row>
    <row r="30" spans="1:4" s="48" customFormat="1" ht="18" customHeight="1" thickBot="1" x14ac:dyDescent="0.25">
      <c r="A30" s="70" t="s">
        <v>20</v>
      </c>
      <c r="B30" s="63">
        <f>SUM(B18:B29)</f>
        <v>17451946.559999999</v>
      </c>
      <c r="C30" s="71"/>
      <c r="D30" s="63">
        <f>SUM(D18:D27)</f>
        <v>10060037.859999999</v>
      </c>
    </row>
    <row r="31" spans="1:4" s="48" customFormat="1" ht="18" customHeight="1" thickTop="1" x14ac:dyDescent="0.2">
      <c r="B31" s="72"/>
      <c r="C31" s="71"/>
      <c r="D31" s="73"/>
    </row>
    <row r="32" spans="1:4" s="48" customFormat="1" ht="18" customHeight="1" x14ac:dyDescent="0.2">
      <c r="A32" s="53" t="s">
        <v>29</v>
      </c>
      <c r="B32" s="74"/>
      <c r="C32" s="54"/>
      <c r="D32" s="54"/>
    </row>
    <row r="33" spans="1:4" s="48" customFormat="1" ht="32.25" customHeight="1" x14ac:dyDescent="0.2">
      <c r="A33" s="180" t="s">
        <v>158</v>
      </c>
      <c r="B33" s="180"/>
      <c r="C33" s="180"/>
      <c r="D33" s="180"/>
    </row>
    <row r="34" spans="1:4" s="48" customFormat="1" ht="18" customHeight="1" x14ac:dyDescent="0.2">
      <c r="A34" s="56" t="s">
        <v>18</v>
      </c>
      <c r="B34" s="75">
        <v>2018</v>
      </c>
      <c r="C34" s="58"/>
      <c r="D34" s="59">
        <v>2017</v>
      </c>
    </row>
    <row r="35" spans="1:4" s="48" customFormat="1" ht="18" customHeight="1" x14ac:dyDescent="0.2">
      <c r="A35" s="60" t="s">
        <v>30</v>
      </c>
      <c r="B35" s="62">
        <v>99969.62</v>
      </c>
      <c r="C35" s="76"/>
      <c r="D35" s="62"/>
    </row>
    <row r="36" spans="1:4" s="48" customFormat="1" ht="19.5" customHeight="1" x14ac:dyDescent="0.2">
      <c r="A36" s="68" t="s">
        <v>31</v>
      </c>
      <c r="B36" s="62">
        <v>345838.73</v>
      </c>
      <c r="C36" s="77"/>
      <c r="D36" s="62"/>
    </row>
    <row r="37" spans="1:4" s="48" customFormat="1" ht="18" customHeight="1" x14ac:dyDescent="0.2">
      <c r="A37" s="68" t="s">
        <v>32</v>
      </c>
      <c r="B37" s="62">
        <v>1046207.91</v>
      </c>
      <c r="C37" s="77"/>
      <c r="D37" s="62"/>
    </row>
    <row r="38" spans="1:4" s="48" customFormat="1" ht="18" customHeight="1" thickBot="1" x14ac:dyDescent="0.25">
      <c r="A38" s="70" t="s">
        <v>20</v>
      </c>
      <c r="B38" s="63">
        <f>SUM(B35:B37)</f>
        <v>1492016.26</v>
      </c>
      <c r="C38" s="71"/>
      <c r="D38" s="63">
        <f>SUM(D35:D37)</f>
        <v>0</v>
      </c>
    </row>
    <row r="39" spans="1:4" s="48" customFormat="1" ht="18" customHeight="1" thickTop="1" x14ac:dyDescent="0.2">
      <c r="A39" s="70"/>
      <c r="B39" s="72"/>
      <c r="C39" s="71"/>
      <c r="D39" s="73"/>
    </row>
    <row r="40" spans="1:4" s="48" customFormat="1" ht="18" customHeight="1" x14ac:dyDescent="0.2">
      <c r="A40" s="70"/>
      <c r="B40" s="72"/>
      <c r="C40" s="71"/>
      <c r="D40" s="73"/>
    </row>
    <row r="41" spans="1:4" s="48" customFormat="1" ht="18" customHeight="1" x14ac:dyDescent="0.2">
      <c r="A41" s="70"/>
      <c r="B41" s="72"/>
      <c r="C41" s="71"/>
      <c r="D41" s="73"/>
    </row>
    <row r="42" spans="1:4" s="48" customFormat="1" ht="27.75" customHeight="1" x14ac:dyDescent="0.2">
      <c r="A42" s="53" t="s">
        <v>180</v>
      </c>
      <c r="B42" s="72"/>
      <c r="C42" s="71"/>
      <c r="D42" s="73"/>
    </row>
    <row r="43" spans="1:4" s="48" customFormat="1" ht="33.75" customHeight="1" x14ac:dyDescent="0.2">
      <c r="A43" s="180" t="s">
        <v>159</v>
      </c>
      <c r="B43" s="180"/>
      <c r="C43" s="180"/>
      <c r="D43" s="180"/>
    </row>
    <row r="44" spans="1:4" s="48" customFormat="1" ht="18" customHeight="1" x14ac:dyDescent="0.2">
      <c r="A44" s="78" t="s">
        <v>33</v>
      </c>
      <c r="B44" s="75">
        <v>2018</v>
      </c>
      <c r="C44" s="58"/>
      <c r="D44" s="59">
        <v>2017</v>
      </c>
    </row>
    <row r="45" spans="1:4" s="48" customFormat="1" ht="18" customHeight="1" x14ac:dyDescent="0.2">
      <c r="A45" s="68" t="s">
        <v>34</v>
      </c>
      <c r="B45" s="51">
        <v>0</v>
      </c>
      <c r="C45" s="79"/>
      <c r="D45" s="80">
        <v>750000</v>
      </c>
    </row>
    <row r="46" spans="1:4" s="48" customFormat="1" ht="18" customHeight="1" x14ac:dyDescent="0.2">
      <c r="A46" s="68" t="s">
        <v>35</v>
      </c>
      <c r="B46" s="51">
        <v>0</v>
      </c>
      <c r="C46" s="79"/>
      <c r="D46" s="80">
        <v>130875</v>
      </c>
    </row>
    <row r="47" spans="1:4" s="48" customFormat="1" ht="18" customHeight="1" x14ac:dyDescent="0.2">
      <c r="A47" s="68" t="s">
        <v>36</v>
      </c>
      <c r="B47" s="51">
        <v>0</v>
      </c>
      <c r="C47" s="79"/>
      <c r="D47" s="80">
        <v>255891</v>
      </c>
    </row>
    <row r="48" spans="1:4" s="48" customFormat="1" ht="18" customHeight="1" x14ac:dyDescent="0.2">
      <c r="A48" s="81" t="s">
        <v>147</v>
      </c>
      <c r="B48" s="51">
        <v>8947771.3900000006</v>
      </c>
      <c r="C48" s="71"/>
      <c r="D48" s="82">
        <v>0</v>
      </c>
    </row>
    <row r="49" spans="1:4" s="48" customFormat="1" ht="18" customHeight="1" thickBot="1" x14ac:dyDescent="0.25">
      <c r="A49" s="53" t="s">
        <v>37</v>
      </c>
      <c r="B49" s="63">
        <f>SUM(B45:B48)</f>
        <v>8947771.3900000006</v>
      </c>
      <c r="C49" s="71"/>
      <c r="D49" s="63">
        <f>SUM(D45:D48)</f>
        <v>1136766</v>
      </c>
    </row>
    <row r="50" spans="1:4" s="48" customFormat="1" ht="18" customHeight="1" thickTop="1" x14ac:dyDescent="0.2">
      <c r="A50" s="53" t="s">
        <v>141</v>
      </c>
      <c r="B50" s="83"/>
      <c r="C50" s="54"/>
      <c r="D50" s="54"/>
    </row>
    <row r="51" spans="1:4" s="48" customFormat="1" ht="45.75" customHeight="1" x14ac:dyDescent="0.2">
      <c r="A51" s="182" t="s">
        <v>160</v>
      </c>
      <c r="B51" s="182"/>
      <c r="C51" s="182"/>
      <c r="D51" s="182"/>
    </row>
    <row r="52" spans="1:4" s="48" customFormat="1" ht="18" customHeight="1" x14ac:dyDescent="0.2">
      <c r="A52" s="78" t="s">
        <v>33</v>
      </c>
      <c r="B52" s="75">
        <v>2018</v>
      </c>
      <c r="C52" s="58"/>
      <c r="D52" s="59">
        <v>2017</v>
      </c>
    </row>
    <row r="53" spans="1:4" s="48" customFormat="1" ht="18" customHeight="1" x14ac:dyDescent="0.2">
      <c r="A53" s="81" t="s">
        <v>38</v>
      </c>
      <c r="B53" s="51">
        <v>1858312.71</v>
      </c>
      <c r="C53" s="64"/>
      <c r="D53" s="62">
        <v>1858312.71</v>
      </c>
    </row>
    <row r="54" spans="1:4" s="48" customFormat="1" ht="18" customHeight="1" x14ac:dyDescent="0.2">
      <c r="A54" s="81" t="s">
        <v>39</v>
      </c>
      <c r="B54" s="51">
        <v>2229815.46</v>
      </c>
      <c r="C54" s="64"/>
      <c r="D54" s="62">
        <v>1511089.09</v>
      </c>
    </row>
    <row r="55" spans="1:4" s="48" customFormat="1" ht="18" customHeight="1" x14ac:dyDescent="0.2">
      <c r="A55" s="81" t="s">
        <v>40</v>
      </c>
      <c r="B55" s="51">
        <v>13106757.300000001</v>
      </c>
      <c r="C55" s="64"/>
      <c r="D55" s="62">
        <v>9756757.3000000007</v>
      </c>
    </row>
    <row r="56" spans="1:4" s="48" customFormat="1" ht="18" customHeight="1" x14ac:dyDescent="0.2">
      <c r="A56" s="81" t="s">
        <v>41</v>
      </c>
      <c r="B56" s="51">
        <v>12099826.119999999</v>
      </c>
      <c r="C56" s="64"/>
      <c r="D56" s="62">
        <v>6749136.4000000004</v>
      </c>
    </row>
    <row r="57" spans="1:4" s="48" customFormat="1" ht="18" customHeight="1" x14ac:dyDescent="0.2">
      <c r="A57" s="84" t="s">
        <v>42</v>
      </c>
      <c r="B57" s="51">
        <v>470564.48</v>
      </c>
      <c r="C57" s="64"/>
      <c r="D57" s="62">
        <v>401506.75</v>
      </c>
    </row>
    <row r="58" spans="1:4" s="48" customFormat="1" ht="18" customHeight="1" x14ac:dyDescent="0.2">
      <c r="A58" s="81" t="s">
        <v>43</v>
      </c>
      <c r="B58" s="51">
        <v>9834384.7300000004</v>
      </c>
      <c r="C58" s="64"/>
      <c r="D58" s="62">
        <v>7067975.4400000004</v>
      </c>
    </row>
    <row r="59" spans="1:4" s="48" customFormat="1" ht="18" customHeight="1" x14ac:dyDescent="0.2">
      <c r="A59" s="81" t="s">
        <v>44</v>
      </c>
      <c r="B59" s="51">
        <v>280251.27</v>
      </c>
      <c r="C59" s="64"/>
      <c r="D59" s="62">
        <v>262028.53</v>
      </c>
    </row>
    <row r="60" spans="1:4" s="48" customFormat="1" ht="18" customHeight="1" x14ac:dyDescent="0.2">
      <c r="A60" s="81" t="s">
        <v>45</v>
      </c>
      <c r="B60" s="51">
        <f>5253978+11555.81+11368.74</f>
        <v>5276902.55</v>
      </c>
      <c r="C60" s="85"/>
      <c r="D60" s="62">
        <v>4903441.84</v>
      </c>
    </row>
    <row r="61" spans="1:4" s="48" customFormat="1" ht="18" customHeight="1" x14ac:dyDescent="0.2">
      <c r="A61" s="81" t="s">
        <v>46</v>
      </c>
      <c r="B61" s="51">
        <v>20503592.920000002</v>
      </c>
      <c r="C61" s="86"/>
      <c r="D61" s="62">
        <v>20503592.920000002</v>
      </c>
    </row>
    <row r="62" spans="1:4" s="48" customFormat="1" ht="18" customHeight="1" x14ac:dyDescent="0.2">
      <c r="A62" s="81" t="s">
        <v>47</v>
      </c>
      <c r="B62" s="51">
        <v>16760014.050000001</v>
      </c>
      <c r="C62" s="86"/>
      <c r="D62" s="62">
        <v>16760014.050000001</v>
      </c>
    </row>
    <row r="63" spans="1:4" s="48" customFormat="1" ht="18" customHeight="1" x14ac:dyDescent="0.2">
      <c r="A63" s="81" t="s">
        <v>48</v>
      </c>
      <c r="B63" s="51">
        <v>223044.91</v>
      </c>
      <c r="C63" s="86"/>
      <c r="D63" s="62">
        <v>223044.91</v>
      </c>
    </row>
    <row r="64" spans="1:4" s="48" customFormat="1" ht="18" customHeight="1" thickBot="1" x14ac:dyDescent="0.25">
      <c r="A64" s="87" t="s">
        <v>49</v>
      </c>
      <c r="B64" s="88">
        <f>SUM(B53:B63)</f>
        <v>82643466.5</v>
      </c>
      <c r="C64" s="89"/>
      <c r="D64" s="88">
        <f>SUM(D53:D63)</f>
        <v>69996899.939999998</v>
      </c>
    </row>
    <row r="65" spans="1:4" s="48" customFormat="1" ht="31.5" customHeight="1" thickTop="1" x14ac:dyDescent="0.2">
      <c r="A65" s="87" t="s">
        <v>50</v>
      </c>
      <c r="B65" s="90">
        <v>33829321.079999998</v>
      </c>
      <c r="C65" s="91"/>
      <c r="D65" s="92">
        <v>29427262.850000001</v>
      </c>
    </row>
    <row r="66" spans="1:4" s="48" customFormat="1" ht="18" customHeight="1" thickBot="1" x14ac:dyDescent="0.25">
      <c r="A66" s="87" t="s">
        <v>51</v>
      </c>
      <c r="B66" s="63">
        <f>B64-B65</f>
        <v>48814145.420000002</v>
      </c>
      <c r="C66" s="89"/>
      <c r="D66" s="63">
        <f>+D64-D65</f>
        <v>40569637.089999996</v>
      </c>
    </row>
    <row r="67" spans="1:4" s="48" customFormat="1" ht="18" customHeight="1" thickTop="1" x14ac:dyDescent="0.2">
      <c r="A67" s="81" t="s">
        <v>52</v>
      </c>
      <c r="B67" s="62">
        <v>25496407.079999998</v>
      </c>
      <c r="C67" s="64"/>
      <c r="D67" s="62">
        <v>25496407.079999998</v>
      </c>
    </row>
    <row r="68" spans="1:4" s="48" customFormat="1" ht="18" customHeight="1" x14ac:dyDescent="0.2">
      <c r="A68" s="81" t="s">
        <v>53</v>
      </c>
      <c r="B68" s="93">
        <v>611676</v>
      </c>
      <c r="C68" s="94"/>
      <c r="D68" s="93">
        <v>611676</v>
      </c>
    </row>
    <row r="69" spans="1:4" s="48" customFormat="1" ht="18" customHeight="1" x14ac:dyDescent="0.2">
      <c r="A69" s="87" t="s">
        <v>51</v>
      </c>
      <c r="B69" s="95">
        <f>B67+B68</f>
        <v>26108083.079999998</v>
      </c>
      <c r="C69" s="89"/>
      <c r="D69" s="95">
        <f>+D68+D67</f>
        <v>26108083.079999998</v>
      </c>
    </row>
    <row r="70" spans="1:4" s="48" customFormat="1" ht="18" customHeight="1" thickBot="1" x14ac:dyDescent="0.25">
      <c r="A70" s="53" t="s">
        <v>54</v>
      </c>
      <c r="B70" s="63">
        <f>B69+B66</f>
        <v>74922228.5</v>
      </c>
      <c r="C70" s="89"/>
      <c r="D70" s="63">
        <f>+D69+D66</f>
        <v>66677720.169999994</v>
      </c>
    </row>
    <row r="71" spans="1:4" s="48" customFormat="1" ht="18" customHeight="1" thickTop="1" x14ac:dyDescent="0.2">
      <c r="A71" s="53" t="s">
        <v>142</v>
      </c>
      <c r="B71" s="74"/>
      <c r="C71" s="54"/>
      <c r="D71" s="54"/>
    </row>
    <row r="72" spans="1:4" s="48" customFormat="1" ht="46.5" customHeight="1" x14ac:dyDescent="0.2">
      <c r="A72" s="182" t="s">
        <v>161</v>
      </c>
      <c r="B72" s="182"/>
      <c r="C72" s="182"/>
      <c r="D72" s="182"/>
    </row>
    <row r="73" spans="1:4" s="48" customFormat="1" ht="18" customHeight="1" x14ac:dyDescent="0.2">
      <c r="A73" s="78" t="s">
        <v>33</v>
      </c>
      <c r="B73" s="75">
        <v>2018</v>
      </c>
      <c r="C73" s="58"/>
      <c r="D73" s="59">
        <v>2017</v>
      </c>
    </row>
    <row r="74" spans="1:4" s="48" customFormat="1" ht="18" customHeight="1" x14ac:dyDescent="0.2">
      <c r="A74" s="81" t="s">
        <v>55</v>
      </c>
      <c r="B74" s="62">
        <v>7724532.0599999996</v>
      </c>
      <c r="C74" s="84"/>
      <c r="D74" s="62">
        <v>6867044.9000000004</v>
      </c>
    </row>
    <row r="75" spans="1:4" s="48" customFormat="1" ht="18" customHeight="1" thickBot="1" x14ac:dyDescent="0.25">
      <c r="A75" s="96" t="s">
        <v>49</v>
      </c>
      <c r="B75" s="88">
        <f>SUM(B74)</f>
        <v>7724532.0599999996</v>
      </c>
      <c r="C75" s="89"/>
      <c r="D75" s="88">
        <f>SUM(D74)</f>
        <v>6867044.9000000004</v>
      </c>
    </row>
    <row r="76" spans="1:4" s="48" customFormat="1" ht="25.5" customHeight="1" thickTop="1" x14ac:dyDescent="0.2">
      <c r="A76" s="55" t="s">
        <v>56</v>
      </c>
      <c r="B76" s="97">
        <v>5946735.0199999996</v>
      </c>
      <c r="C76" s="89"/>
      <c r="D76" s="97">
        <v>5799761.7400000002</v>
      </c>
    </row>
    <row r="77" spans="1:4" s="48" customFormat="1" ht="18" customHeight="1" thickBot="1" x14ac:dyDescent="0.25">
      <c r="A77" s="53" t="s">
        <v>57</v>
      </c>
      <c r="B77" s="63">
        <f>B75-B76</f>
        <v>1777797.04</v>
      </c>
      <c r="C77" s="89"/>
      <c r="D77" s="63">
        <f>D75-D76</f>
        <v>1067283.1600000001</v>
      </c>
    </row>
    <row r="78" spans="1:4" s="48" customFormat="1" ht="9" customHeight="1" thickTop="1" x14ac:dyDescent="0.2">
      <c r="A78" s="53"/>
      <c r="B78" s="95"/>
      <c r="C78" s="89"/>
      <c r="D78" s="95"/>
    </row>
    <row r="79" spans="1:4" s="48" customFormat="1" ht="18" customHeight="1" x14ac:dyDescent="0.2">
      <c r="A79" s="53" t="s">
        <v>143</v>
      </c>
      <c r="B79" s="74"/>
      <c r="C79" s="54"/>
      <c r="D79" s="74"/>
    </row>
    <row r="80" spans="1:4" s="48" customFormat="1" ht="44.25" customHeight="1" x14ac:dyDescent="0.2">
      <c r="A80" s="180" t="s">
        <v>162</v>
      </c>
      <c r="B80" s="180"/>
      <c r="C80" s="180"/>
      <c r="D80" s="180"/>
    </row>
    <row r="81" spans="1:6" s="48" customFormat="1" ht="18" customHeight="1" x14ac:dyDescent="0.2">
      <c r="A81" s="78" t="s">
        <v>33</v>
      </c>
      <c r="B81" s="75">
        <v>2018</v>
      </c>
      <c r="C81" s="58"/>
      <c r="D81" s="59">
        <v>2017</v>
      </c>
    </row>
    <row r="82" spans="1:6" s="48" customFormat="1" ht="18" customHeight="1" x14ac:dyDescent="0.2">
      <c r="A82" s="55" t="s">
        <v>58</v>
      </c>
      <c r="B82" s="62">
        <v>96000</v>
      </c>
      <c r="C82" s="54"/>
      <c r="D82" s="62">
        <f>60000+36000</f>
        <v>96000</v>
      </c>
    </row>
    <row r="83" spans="1:6" s="48" customFormat="1" ht="18" customHeight="1" x14ac:dyDescent="0.2">
      <c r="A83" s="55" t="s">
        <v>59</v>
      </c>
      <c r="B83" s="62">
        <v>5000</v>
      </c>
      <c r="C83" s="54"/>
      <c r="D83" s="62">
        <f>2500+2500</f>
        <v>5000</v>
      </c>
    </row>
    <row r="84" spans="1:6" s="48" customFormat="1" ht="18" customHeight="1" x14ac:dyDescent="0.2">
      <c r="A84" s="55" t="s">
        <v>60</v>
      </c>
      <c r="B84" s="62">
        <v>14956.8</v>
      </c>
      <c r="C84" s="54"/>
      <c r="D84" s="62">
        <v>14956.8</v>
      </c>
    </row>
    <row r="85" spans="1:6" s="48" customFormat="1" ht="18" customHeight="1" thickBot="1" x14ac:dyDescent="0.25">
      <c r="A85" s="53" t="s">
        <v>144</v>
      </c>
      <c r="B85" s="98">
        <f>SUM(B82:B84)</f>
        <v>115956.8</v>
      </c>
      <c r="C85" s="89"/>
      <c r="D85" s="98">
        <f>SUM(D82:D84)</f>
        <v>115956.8</v>
      </c>
    </row>
    <row r="86" spans="1:6" s="48" customFormat="1" ht="18" customHeight="1" thickTop="1" x14ac:dyDescent="0.2">
      <c r="A86" s="55"/>
      <c r="B86" s="54"/>
      <c r="C86" s="54"/>
      <c r="D86" s="54"/>
    </row>
    <row r="87" spans="1:6" s="48" customFormat="1" ht="18" customHeight="1" x14ac:dyDescent="0.2">
      <c r="A87" s="53" t="s">
        <v>61</v>
      </c>
      <c r="B87" s="74"/>
      <c r="C87" s="54"/>
      <c r="D87" s="54"/>
    </row>
    <row r="88" spans="1:6" s="48" customFormat="1" ht="23.25" customHeight="1" x14ac:dyDescent="0.2">
      <c r="A88" s="53" t="s">
        <v>62</v>
      </c>
      <c r="B88" s="74"/>
      <c r="C88" s="54"/>
      <c r="D88" s="54"/>
    </row>
    <row r="89" spans="1:6" s="48" customFormat="1" ht="35.25" customHeight="1" x14ac:dyDescent="0.2">
      <c r="A89" s="183" t="s">
        <v>177</v>
      </c>
      <c r="B89" s="183"/>
      <c r="C89" s="183"/>
      <c r="D89" s="183"/>
    </row>
    <row r="90" spans="1:6" s="48" customFormat="1" ht="18" customHeight="1" x14ac:dyDescent="0.2">
      <c r="A90" s="78" t="s">
        <v>63</v>
      </c>
      <c r="B90" s="75">
        <v>2018</v>
      </c>
      <c r="C90" s="58"/>
      <c r="D90" s="59">
        <v>2017</v>
      </c>
    </row>
    <row r="91" spans="1:6" s="48" customFormat="1" ht="18" customHeight="1" x14ac:dyDescent="0.2">
      <c r="A91" s="137" t="s">
        <v>64</v>
      </c>
      <c r="B91" s="138">
        <v>176195.24</v>
      </c>
      <c r="C91" s="139"/>
      <c r="D91" s="140">
        <f>2114571.62-130785.08-0.43</f>
        <v>1983786.11</v>
      </c>
    </row>
    <row r="92" spans="1:6" s="48" customFormat="1" ht="18" customHeight="1" x14ac:dyDescent="0.2">
      <c r="A92" s="137" t="s">
        <v>65</v>
      </c>
      <c r="B92" s="138">
        <f>+B95-B91</f>
        <v>6892979.0699999994</v>
      </c>
      <c r="C92" s="139"/>
      <c r="D92" s="140">
        <v>6849086.4000000004</v>
      </c>
      <c r="E92" s="52"/>
    </row>
    <row r="93" spans="1:6" s="48" customFormat="1" ht="18" customHeight="1" x14ac:dyDescent="0.2">
      <c r="A93" s="137" t="s">
        <v>66</v>
      </c>
      <c r="B93" s="138">
        <v>0</v>
      </c>
      <c r="C93" s="139"/>
      <c r="D93" s="140">
        <v>31959.89</v>
      </c>
      <c r="E93" s="50"/>
    </row>
    <row r="94" spans="1:6" s="48" customFormat="1" ht="18" customHeight="1" x14ac:dyDescent="0.2">
      <c r="A94" s="137" t="s">
        <v>67</v>
      </c>
      <c r="B94" s="138">
        <v>0</v>
      </c>
      <c r="C94" s="139"/>
      <c r="D94" s="140">
        <v>135264</v>
      </c>
    </row>
    <row r="95" spans="1:6" s="48" customFormat="1" ht="18" customHeight="1" thickBot="1" x14ac:dyDescent="0.25">
      <c r="A95" s="99" t="s">
        <v>163</v>
      </c>
      <c r="B95" s="100">
        <v>7069174.3099999996</v>
      </c>
      <c r="C95" s="101"/>
      <c r="D95" s="100">
        <f>SUM(D91:D94)</f>
        <v>9000096.4000000004</v>
      </c>
      <c r="E95" s="52"/>
      <c r="F95" s="50"/>
    </row>
    <row r="96" spans="1:6" s="48" customFormat="1" ht="18" customHeight="1" thickTop="1" x14ac:dyDescent="0.2">
      <c r="A96" s="55"/>
      <c r="B96" s="102"/>
      <c r="C96" s="103"/>
      <c r="D96" s="102"/>
      <c r="E96" s="52"/>
    </row>
    <row r="97" spans="1:7" s="48" customFormat="1" ht="18" customHeight="1" x14ac:dyDescent="0.2">
      <c r="A97" s="53" t="s">
        <v>68</v>
      </c>
      <c r="B97" s="66"/>
      <c r="C97" s="54"/>
      <c r="D97" s="54"/>
      <c r="E97" s="50"/>
    </row>
    <row r="98" spans="1:7" s="48" customFormat="1" ht="15.75" customHeight="1" x14ac:dyDescent="0.2">
      <c r="A98" s="183" t="s">
        <v>182</v>
      </c>
      <c r="B98" s="183"/>
      <c r="C98" s="183"/>
      <c r="D98" s="183"/>
    </row>
    <row r="99" spans="1:7" s="48" customFormat="1" ht="18" customHeight="1" x14ac:dyDescent="0.2">
      <c r="A99" s="183"/>
      <c r="B99" s="183"/>
      <c r="C99" s="183"/>
      <c r="D99" s="183"/>
    </row>
    <row r="100" spans="1:7" s="48" customFormat="1" ht="23.25" customHeight="1" x14ac:dyDescent="0.2">
      <c r="A100" s="183"/>
      <c r="B100" s="183"/>
      <c r="C100" s="183"/>
      <c r="D100" s="183"/>
    </row>
    <row r="101" spans="1:7" s="48" customFormat="1" ht="13.5" customHeight="1" x14ac:dyDescent="0.2">
      <c r="A101" s="55" t="s">
        <v>69</v>
      </c>
      <c r="B101" s="54"/>
      <c r="C101" s="54"/>
      <c r="D101" s="54"/>
    </row>
    <row r="102" spans="1:7" s="48" customFormat="1" ht="18" customHeight="1" x14ac:dyDescent="0.2">
      <c r="A102" s="56" t="s">
        <v>70</v>
      </c>
      <c r="B102" s="75">
        <v>2018</v>
      </c>
      <c r="C102" s="58"/>
      <c r="D102" s="59">
        <v>2017</v>
      </c>
    </row>
    <row r="103" spans="1:7" s="48" customFormat="1" ht="18" customHeight="1" x14ac:dyDescent="0.2">
      <c r="A103" s="68" t="s">
        <v>71</v>
      </c>
      <c r="B103" s="62">
        <v>65298980</v>
      </c>
      <c r="C103" s="91"/>
      <c r="D103" s="62">
        <v>65298980.340000004</v>
      </c>
      <c r="G103" s="50"/>
    </row>
    <row r="104" spans="1:7" s="48" customFormat="1" ht="18" customHeight="1" x14ac:dyDescent="0.2">
      <c r="A104" s="68" t="s">
        <v>175</v>
      </c>
      <c r="B104" s="104">
        <v>4758687</v>
      </c>
      <c r="C104" s="91"/>
      <c r="D104" s="104">
        <v>-3707633.34</v>
      </c>
      <c r="E104" s="136"/>
      <c r="F104" s="52"/>
    </row>
    <row r="105" spans="1:7" s="48" customFormat="1" ht="18" customHeight="1" x14ac:dyDescent="0.2">
      <c r="A105" s="68" t="s">
        <v>176</v>
      </c>
      <c r="B105" s="62">
        <v>0</v>
      </c>
      <c r="C105" s="91"/>
      <c r="D105" s="62">
        <v>0</v>
      </c>
      <c r="F105" s="52"/>
    </row>
    <row r="106" spans="1:7" s="48" customFormat="1" ht="18" customHeight="1" x14ac:dyDescent="0.2">
      <c r="A106" s="68" t="s">
        <v>181</v>
      </c>
      <c r="B106" s="62">
        <f>27581375</f>
        <v>27581375</v>
      </c>
      <c r="C106" s="94"/>
      <c r="D106" s="62">
        <v>8466321</v>
      </c>
      <c r="E106" s="136"/>
      <c r="F106" s="50"/>
    </row>
    <row r="107" spans="1:7" s="48" customFormat="1" ht="18" customHeight="1" thickBot="1" x14ac:dyDescent="0.25">
      <c r="A107" s="53" t="s">
        <v>72</v>
      </c>
      <c r="B107" s="63">
        <f>SUM(B103:B106)</f>
        <v>97639042</v>
      </c>
      <c r="C107" s="105"/>
      <c r="D107" s="63">
        <f>SUM(D103:D106)</f>
        <v>70057668</v>
      </c>
      <c r="E107" s="136"/>
      <c r="F107" s="52"/>
    </row>
    <row r="108" spans="1:7" s="48" customFormat="1" ht="18" customHeight="1" thickTop="1" x14ac:dyDescent="0.2">
      <c r="A108" s="55"/>
      <c r="B108" s="74"/>
      <c r="C108" s="54"/>
      <c r="D108" s="106"/>
      <c r="F108" s="52"/>
    </row>
    <row r="109" spans="1:7" s="48" customFormat="1" ht="31.5" customHeight="1" x14ac:dyDescent="0.2">
      <c r="A109" s="53" t="s">
        <v>133</v>
      </c>
      <c r="B109" s="74"/>
      <c r="C109" s="107"/>
      <c r="D109" s="108"/>
      <c r="E109" s="50"/>
      <c r="F109" s="52"/>
    </row>
    <row r="110" spans="1:7" s="48" customFormat="1" ht="44.25" customHeight="1" x14ac:dyDescent="0.2">
      <c r="A110" s="184" t="s">
        <v>183</v>
      </c>
      <c r="B110" s="184"/>
      <c r="C110" s="184"/>
      <c r="D110" s="184"/>
    </row>
    <row r="111" spans="1:7" s="48" customFormat="1" ht="17.25" customHeight="1" x14ac:dyDescent="0.2">
      <c r="A111" s="78" t="s">
        <v>73</v>
      </c>
      <c r="B111" s="75">
        <v>2018</v>
      </c>
      <c r="C111" s="58"/>
      <c r="D111" s="59">
        <v>2017</v>
      </c>
    </row>
    <row r="112" spans="1:7" s="48" customFormat="1" ht="18" customHeight="1" x14ac:dyDescent="0.2">
      <c r="A112" s="68" t="s">
        <v>175</v>
      </c>
      <c r="B112" s="74">
        <v>4758687</v>
      </c>
      <c r="C112" s="107"/>
      <c r="D112" s="74">
        <v>-3707633.34</v>
      </c>
    </row>
    <row r="113" spans="1:7" s="48" customFormat="1" ht="18" customHeight="1" thickBot="1" x14ac:dyDescent="0.25">
      <c r="A113" s="60"/>
      <c r="B113" s="63">
        <f>SUM(B112)</f>
        <v>4758687</v>
      </c>
      <c r="C113" s="107"/>
      <c r="D113" s="63">
        <f>SUM(D112)</f>
        <v>-3707633.34</v>
      </c>
    </row>
    <row r="114" spans="1:7" s="48" customFormat="1" ht="18" customHeight="1" thickTop="1" x14ac:dyDescent="0.2">
      <c r="A114" s="60"/>
      <c r="B114" s="95"/>
      <c r="C114" s="107"/>
      <c r="D114" s="108"/>
    </row>
    <row r="115" spans="1:7" s="48" customFormat="1" ht="18" customHeight="1" x14ac:dyDescent="0.2">
      <c r="A115" s="181" t="s">
        <v>74</v>
      </c>
      <c r="B115" s="181"/>
      <c r="C115" s="181"/>
      <c r="D115" s="181"/>
    </row>
    <row r="116" spans="1:7" s="48" customFormat="1" ht="15.95" customHeight="1" x14ac:dyDescent="0.2">
      <c r="A116" s="53" t="s">
        <v>75</v>
      </c>
      <c r="B116" s="54"/>
      <c r="C116" s="54"/>
      <c r="D116" s="54"/>
    </row>
    <row r="117" spans="1:7" s="48" customFormat="1" ht="15.95" customHeight="1" x14ac:dyDescent="0.2">
      <c r="A117" s="53" t="s">
        <v>76</v>
      </c>
      <c r="B117" s="109"/>
      <c r="C117" s="54"/>
      <c r="D117" s="54"/>
    </row>
    <row r="118" spans="1:7" s="48" customFormat="1" ht="15.95" customHeight="1" x14ac:dyDescent="0.2">
      <c r="A118" s="53" t="s">
        <v>134</v>
      </c>
      <c r="B118" s="110"/>
      <c r="C118" s="54"/>
      <c r="D118" s="54"/>
    </row>
    <row r="119" spans="1:7" s="48" customFormat="1" ht="31.5" customHeight="1" x14ac:dyDescent="0.2">
      <c r="A119" s="182" t="s">
        <v>179</v>
      </c>
      <c r="B119" s="182"/>
      <c r="C119" s="182"/>
      <c r="D119" s="182"/>
    </row>
    <row r="120" spans="1:7" s="48" customFormat="1" ht="18" customHeight="1" x14ac:dyDescent="0.2">
      <c r="A120" s="78" t="s">
        <v>73</v>
      </c>
      <c r="B120" s="75">
        <v>2018</v>
      </c>
      <c r="C120" s="58"/>
      <c r="D120" s="59">
        <v>2017</v>
      </c>
    </row>
    <row r="121" spans="1:7" s="48" customFormat="1" ht="25.5" customHeight="1" x14ac:dyDescent="0.2">
      <c r="A121" s="60" t="s">
        <v>77</v>
      </c>
      <c r="B121" s="62">
        <v>226994116.71000001</v>
      </c>
      <c r="C121" s="111"/>
      <c r="D121" s="62">
        <v>175361735</v>
      </c>
      <c r="F121" s="52"/>
    </row>
    <row r="122" spans="1:7" s="48" customFormat="1" ht="27" customHeight="1" thickBot="1" x14ac:dyDescent="0.3">
      <c r="A122" s="53" t="s">
        <v>78</v>
      </c>
      <c r="B122" s="63">
        <f>SUM(B121)</f>
        <v>226994116.71000001</v>
      </c>
      <c r="C122" s="89"/>
      <c r="D122" s="63">
        <f>SUM(D121)</f>
        <v>175361735</v>
      </c>
      <c r="E122" s="52"/>
      <c r="F122" s="141"/>
    </row>
    <row r="123" spans="1:7" s="48" customFormat="1" ht="18" customHeight="1" thickTop="1" x14ac:dyDescent="0.2">
      <c r="A123" s="53"/>
      <c r="B123" s="54"/>
      <c r="C123" s="54"/>
      <c r="D123" s="54"/>
      <c r="E123" s="52"/>
      <c r="F123" s="142"/>
    </row>
    <row r="124" spans="1:7" s="48" customFormat="1" ht="18" customHeight="1" x14ac:dyDescent="0.2">
      <c r="A124" s="53" t="s">
        <v>148</v>
      </c>
      <c r="B124" s="54"/>
      <c r="C124" s="54"/>
      <c r="D124" s="54"/>
      <c r="E124" s="52"/>
      <c r="F124" s="50"/>
    </row>
    <row r="125" spans="1:7" s="48" customFormat="1" ht="34.5" customHeight="1" x14ac:dyDescent="0.2">
      <c r="A125" s="182" t="s">
        <v>164</v>
      </c>
      <c r="B125" s="182"/>
      <c r="C125" s="182"/>
      <c r="D125" s="182"/>
      <c r="E125" s="52"/>
      <c r="F125" s="50"/>
      <c r="G125" s="50"/>
    </row>
    <row r="126" spans="1:7" s="48" customFormat="1" ht="18" customHeight="1" x14ac:dyDescent="0.2">
      <c r="A126" s="56" t="s">
        <v>73</v>
      </c>
      <c r="B126" s="75">
        <v>2018</v>
      </c>
      <c r="C126" s="58"/>
      <c r="D126" s="59">
        <v>2017</v>
      </c>
      <c r="E126" s="50"/>
    </row>
    <row r="127" spans="1:7" s="48" customFormat="1" ht="18" customHeight="1" x14ac:dyDescent="0.2">
      <c r="A127" s="55" t="s">
        <v>79</v>
      </c>
      <c r="B127" s="51">
        <v>3645634.83</v>
      </c>
      <c r="C127" s="91"/>
      <c r="D127" s="62">
        <v>10044046.539999999</v>
      </c>
      <c r="F127" s="52"/>
    </row>
    <row r="128" spans="1:7" s="48" customFormat="1" ht="18" customHeight="1" x14ac:dyDescent="0.2">
      <c r="A128" s="55" t="s">
        <v>80</v>
      </c>
      <c r="B128" s="51">
        <v>2559749.98</v>
      </c>
      <c r="C128" s="84"/>
      <c r="D128" s="62">
        <v>897800</v>
      </c>
      <c r="G128" s="50"/>
    </row>
    <row r="129" spans="1:8" s="48" customFormat="1" ht="30" customHeight="1" x14ac:dyDescent="0.2">
      <c r="A129" s="55" t="s">
        <v>81</v>
      </c>
      <c r="B129" s="51">
        <f>2424900+235400+759300+41500+25000</f>
        <v>3486100</v>
      </c>
      <c r="C129" s="84"/>
      <c r="D129" s="62">
        <v>2031000</v>
      </c>
      <c r="F129" s="52"/>
      <c r="G129" s="52"/>
      <c r="H129" s="50"/>
    </row>
    <row r="130" spans="1:8" s="48" customFormat="1" ht="18" customHeight="1" x14ac:dyDescent="0.2">
      <c r="A130" s="55" t="s">
        <v>82</v>
      </c>
      <c r="B130" s="51">
        <v>0</v>
      </c>
      <c r="C130" s="84"/>
      <c r="D130" s="62">
        <v>60121</v>
      </c>
    </row>
    <row r="131" spans="1:8" s="48" customFormat="1" ht="18" customHeight="1" thickBot="1" x14ac:dyDescent="0.25">
      <c r="A131" s="55" t="s">
        <v>83</v>
      </c>
      <c r="B131" s="63">
        <f>SUM(B127:B130)</f>
        <v>9691484.8100000005</v>
      </c>
      <c r="C131" s="95"/>
      <c r="D131" s="63">
        <f>SUM(D127:D130)</f>
        <v>13032967.539999999</v>
      </c>
    </row>
    <row r="132" spans="1:8" s="48" customFormat="1" ht="18" customHeight="1" thickTop="1" x14ac:dyDescent="0.2">
      <c r="A132" s="55"/>
      <c r="B132" s="112"/>
      <c r="C132" s="113"/>
      <c r="D132" s="112"/>
    </row>
    <row r="133" spans="1:8" s="48" customFormat="1" ht="3.75" customHeight="1" x14ac:dyDescent="0.2">
      <c r="A133" s="53"/>
      <c r="B133" s="74"/>
      <c r="C133" s="54"/>
      <c r="D133" s="54"/>
    </row>
    <row r="134" spans="1:8" s="48" customFormat="1" ht="18" customHeight="1" x14ac:dyDescent="0.2">
      <c r="A134" s="53" t="s">
        <v>84</v>
      </c>
      <c r="B134" s="74"/>
      <c r="C134" s="54"/>
      <c r="D134" s="74"/>
    </row>
    <row r="135" spans="1:8" s="48" customFormat="1" ht="28.5" customHeight="1" x14ac:dyDescent="0.2">
      <c r="A135" s="149" t="s">
        <v>188</v>
      </c>
      <c r="B135" s="66"/>
      <c r="C135" s="54"/>
      <c r="D135" s="74"/>
      <c r="E135" s="148" t="s">
        <v>184</v>
      </c>
      <c r="F135" s="148"/>
    </row>
    <row r="136" spans="1:8" s="48" customFormat="1" ht="28.5" customHeight="1" x14ac:dyDescent="0.2">
      <c r="A136" s="180" t="s">
        <v>165</v>
      </c>
      <c r="B136" s="180"/>
      <c r="C136" s="180"/>
      <c r="D136" s="180"/>
    </row>
    <row r="137" spans="1:8" s="48" customFormat="1" ht="15.95" customHeight="1" x14ac:dyDescent="0.2">
      <c r="A137" s="55"/>
      <c r="B137" s="54"/>
      <c r="C137" s="54"/>
      <c r="D137" s="54"/>
    </row>
    <row r="138" spans="1:8" s="48" customFormat="1" ht="18" customHeight="1" x14ac:dyDescent="0.2">
      <c r="A138" s="78" t="s">
        <v>73</v>
      </c>
      <c r="B138" s="75">
        <v>2018</v>
      </c>
      <c r="C138" s="58"/>
      <c r="D138" s="59">
        <v>2017</v>
      </c>
    </row>
    <row r="139" spans="1:8" s="48" customFormat="1" ht="18" customHeight="1" x14ac:dyDescent="0.2">
      <c r="A139" s="68" t="s">
        <v>85</v>
      </c>
      <c r="B139" s="51">
        <v>89534450</v>
      </c>
      <c r="C139" s="114"/>
      <c r="D139" s="62">
        <v>89171865.709999993</v>
      </c>
    </row>
    <row r="140" spans="1:8" s="48" customFormat="1" ht="18" customHeight="1" x14ac:dyDescent="0.2">
      <c r="A140" s="68" t="s">
        <v>86</v>
      </c>
      <c r="B140" s="51">
        <v>743712.2</v>
      </c>
      <c r="C140" s="114"/>
      <c r="D140" s="62">
        <v>3028651.44</v>
      </c>
    </row>
    <row r="141" spans="1:8" s="48" customFormat="1" ht="18" customHeight="1" x14ac:dyDescent="0.2">
      <c r="A141" s="68" t="s">
        <v>87</v>
      </c>
      <c r="B141" s="51">
        <v>24472833.5</v>
      </c>
      <c r="C141" s="114"/>
      <c r="D141" s="62">
        <v>11907181.939999999</v>
      </c>
    </row>
    <row r="142" spans="1:8" s="48" customFormat="1" ht="18" customHeight="1" x14ac:dyDescent="0.2">
      <c r="A142" s="68" t="s">
        <v>88</v>
      </c>
      <c r="B142" s="51">
        <v>5201114.3499999996</v>
      </c>
      <c r="C142" s="114"/>
      <c r="D142" s="62">
        <v>6668890.0899999999</v>
      </c>
    </row>
    <row r="143" spans="1:8" s="48" customFormat="1" ht="18" customHeight="1" x14ac:dyDescent="0.2">
      <c r="A143" s="68" t="s">
        <v>89</v>
      </c>
      <c r="B143" s="51">
        <v>25570</v>
      </c>
      <c r="C143" s="114"/>
      <c r="D143" s="62">
        <f>65960+64867.09+1700</f>
        <v>132527.09</v>
      </c>
    </row>
    <row r="144" spans="1:8" s="48" customFormat="1" ht="18" customHeight="1" x14ac:dyDescent="0.2">
      <c r="A144" s="68" t="s">
        <v>135</v>
      </c>
      <c r="B144" s="51">
        <v>2125250</v>
      </c>
      <c r="C144" s="114"/>
      <c r="D144" s="62">
        <v>1910328.96</v>
      </c>
    </row>
    <row r="145" spans="1:4" s="48" customFormat="1" ht="18" customHeight="1" x14ac:dyDescent="0.2">
      <c r="A145" s="68" t="s">
        <v>136</v>
      </c>
      <c r="B145" s="51">
        <v>18316014.07</v>
      </c>
      <c r="C145" s="114"/>
      <c r="D145" s="62">
        <v>15254923.810000001</v>
      </c>
    </row>
    <row r="146" spans="1:4" s="48" customFormat="1" ht="18" customHeight="1" x14ac:dyDescent="0.2">
      <c r="A146" s="68" t="s">
        <v>137</v>
      </c>
      <c r="B146" s="51">
        <v>17338659.949999999</v>
      </c>
      <c r="C146" s="114"/>
      <c r="D146" s="62">
        <v>15836385.289999999</v>
      </c>
    </row>
    <row r="147" spans="1:4" s="48" customFormat="1" ht="18" customHeight="1" thickBot="1" x14ac:dyDescent="0.25">
      <c r="A147" s="115" t="s">
        <v>90</v>
      </c>
      <c r="B147" s="63">
        <f>SUM(B139:B146)</f>
        <v>157757604.06999999</v>
      </c>
      <c r="C147" s="116"/>
      <c r="D147" s="63">
        <f>SUM(D139:D146)</f>
        <v>143910754.32999998</v>
      </c>
    </row>
    <row r="148" spans="1:4" s="48" customFormat="1" ht="12" customHeight="1" thickTop="1" x14ac:dyDescent="0.2">
      <c r="A148" s="55"/>
      <c r="B148" s="106" t="s">
        <v>8</v>
      </c>
      <c r="C148" s="106"/>
      <c r="D148" s="106"/>
    </row>
    <row r="149" spans="1:4" s="48" customFormat="1" ht="28.5" customHeight="1" x14ac:dyDescent="0.2">
      <c r="A149" s="149" t="s">
        <v>185</v>
      </c>
      <c r="B149" s="74"/>
      <c r="C149" s="54"/>
      <c r="D149" s="106"/>
    </row>
    <row r="150" spans="1:4" s="48" customFormat="1" ht="8.25" customHeight="1" x14ac:dyDescent="0.2">
      <c r="A150" s="53"/>
      <c r="B150" s="54"/>
      <c r="C150" s="54"/>
      <c r="D150" s="54"/>
    </row>
    <row r="151" spans="1:4" s="48" customFormat="1" ht="46.5" customHeight="1" x14ac:dyDescent="0.2">
      <c r="A151" s="183" t="s">
        <v>178</v>
      </c>
      <c r="B151" s="183"/>
      <c r="C151" s="183"/>
      <c r="D151" s="183"/>
    </row>
    <row r="152" spans="1:4" s="48" customFormat="1" ht="18" customHeight="1" x14ac:dyDescent="0.2">
      <c r="A152" s="55"/>
      <c r="B152" s="54"/>
      <c r="C152" s="54"/>
      <c r="D152" s="54"/>
    </row>
    <row r="153" spans="1:4" s="48" customFormat="1" ht="18" customHeight="1" x14ac:dyDescent="0.2">
      <c r="A153" s="56" t="s">
        <v>73</v>
      </c>
      <c r="B153" s="75">
        <v>2018</v>
      </c>
      <c r="C153" s="58"/>
      <c r="D153" s="59">
        <v>2017</v>
      </c>
    </row>
    <row r="154" spans="1:4" s="48" customFormat="1" ht="18" customHeight="1" x14ac:dyDescent="0.2">
      <c r="A154" s="60" t="s">
        <v>91</v>
      </c>
      <c r="B154" s="62">
        <v>2125250</v>
      </c>
      <c r="C154" s="117"/>
      <c r="D154" s="62">
        <v>1910328.96</v>
      </c>
    </row>
    <row r="155" spans="1:4" s="48" customFormat="1" ht="18" customHeight="1" thickBot="1" x14ac:dyDescent="0.25">
      <c r="A155" s="53" t="s">
        <v>92</v>
      </c>
      <c r="B155" s="63">
        <f>SUM(B154)</f>
        <v>2125250</v>
      </c>
      <c r="C155" s="118"/>
      <c r="D155" s="63">
        <f>SUM(D154)</f>
        <v>1910328.96</v>
      </c>
    </row>
    <row r="156" spans="1:4" s="48" customFormat="1" ht="18" customHeight="1" thickTop="1" x14ac:dyDescent="0.2">
      <c r="A156" s="54"/>
      <c r="B156" s="54"/>
      <c r="C156" s="54"/>
      <c r="D156" s="54"/>
    </row>
    <row r="157" spans="1:4" s="48" customFormat="1" ht="18" customHeight="1" x14ac:dyDescent="0.2">
      <c r="A157" s="149" t="s">
        <v>186</v>
      </c>
      <c r="B157" s="66"/>
      <c r="C157" s="54"/>
      <c r="D157" s="54"/>
    </row>
    <row r="158" spans="1:4" s="48" customFormat="1" ht="42.75" customHeight="1" x14ac:dyDescent="0.2">
      <c r="A158" s="180" t="s">
        <v>166</v>
      </c>
      <c r="B158" s="180"/>
      <c r="C158" s="180"/>
      <c r="D158" s="180"/>
    </row>
    <row r="159" spans="1:4" s="48" customFormat="1" ht="18" customHeight="1" x14ac:dyDescent="0.2">
      <c r="A159" s="55"/>
      <c r="B159" s="54"/>
      <c r="C159" s="54"/>
      <c r="D159" s="54"/>
    </row>
    <row r="160" spans="1:4" s="48" customFormat="1" ht="18" customHeight="1" x14ac:dyDescent="0.2">
      <c r="A160" s="56" t="s">
        <v>73</v>
      </c>
      <c r="B160" s="75">
        <v>2018</v>
      </c>
      <c r="C160" s="58"/>
      <c r="D160" s="59">
        <v>2017</v>
      </c>
    </row>
    <row r="161" spans="1:4" s="48" customFormat="1" ht="18" customHeight="1" x14ac:dyDescent="0.2">
      <c r="A161" s="60" t="s">
        <v>93</v>
      </c>
      <c r="B161" s="62">
        <v>18316014.07</v>
      </c>
      <c r="C161" s="119"/>
      <c r="D161" s="62">
        <v>15254923.810000001</v>
      </c>
    </row>
    <row r="162" spans="1:4" s="48" customFormat="1" ht="18" customHeight="1" thickBot="1" x14ac:dyDescent="0.25">
      <c r="A162" s="53" t="s">
        <v>93</v>
      </c>
      <c r="B162" s="63">
        <f>SUM(B161)</f>
        <v>18316014.07</v>
      </c>
      <c r="C162" s="120"/>
      <c r="D162" s="63">
        <f>SUM(D161)</f>
        <v>15254923.810000001</v>
      </c>
    </row>
    <row r="163" spans="1:4" s="48" customFormat="1" ht="12" customHeight="1" thickTop="1" x14ac:dyDescent="0.2">
      <c r="A163" s="53"/>
      <c r="B163" s="121"/>
      <c r="C163" s="120"/>
      <c r="D163" s="122"/>
    </row>
    <row r="164" spans="1:4" s="48" customFormat="1" ht="30.75" customHeight="1" x14ac:dyDescent="0.2">
      <c r="A164" s="149" t="s">
        <v>187</v>
      </c>
      <c r="B164" s="54"/>
      <c r="C164" s="54"/>
      <c r="D164" s="106"/>
    </row>
    <row r="165" spans="1:4" s="48" customFormat="1" ht="42" customHeight="1" x14ac:dyDescent="0.2">
      <c r="A165" s="180" t="s">
        <v>167</v>
      </c>
      <c r="B165" s="180"/>
      <c r="C165" s="180"/>
      <c r="D165" s="180"/>
    </row>
    <row r="166" spans="1:4" s="48" customFormat="1" ht="12" customHeight="1" x14ac:dyDescent="0.2">
      <c r="A166" s="68"/>
      <c r="B166" s="68"/>
      <c r="C166" s="68"/>
      <c r="D166" s="68"/>
    </row>
    <row r="167" spans="1:4" s="48" customFormat="1" ht="18" customHeight="1" x14ac:dyDescent="0.2">
      <c r="A167" s="56" t="s">
        <v>73</v>
      </c>
      <c r="B167" s="75">
        <v>2018</v>
      </c>
      <c r="C167" s="58"/>
      <c r="D167" s="75">
        <v>2017</v>
      </c>
    </row>
    <row r="168" spans="1:4" s="48" customFormat="1" ht="18" customHeight="1" x14ac:dyDescent="0.2">
      <c r="A168" s="55" t="s">
        <v>94</v>
      </c>
      <c r="B168" s="51">
        <v>8084141.21</v>
      </c>
      <c r="C168" s="123"/>
      <c r="D168" s="80">
        <v>7294654.4299999997</v>
      </c>
    </row>
    <row r="169" spans="1:4" s="48" customFormat="1" ht="18" customHeight="1" x14ac:dyDescent="0.2">
      <c r="A169" s="55" t="s">
        <v>95</v>
      </c>
      <c r="B169" s="51">
        <v>8127352.8399999999</v>
      </c>
      <c r="C169" s="123"/>
      <c r="D169" s="80">
        <v>7366275.21</v>
      </c>
    </row>
    <row r="170" spans="1:4" s="48" customFormat="1" ht="18" customHeight="1" x14ac:dyDescent="0.2">
      <c r="A170" s="55" t="s">
        <v>96</v>
      </c>
      <c r="B170" s="51">
        <v>1127165.8999999999</v>
      </c>
      <c r="C170" s="123"/>
      <c r="D170" s="80">
        <v>1175455.6499999999</v>
      </c>
    </row>
    <row r="171" spans="1:4" s="48" customFormat="1" ht="18" customHeight="1" thickBot="1" x14ac:dyDescent="0.25">
      <c r="A171" s="53" t="s">
        <v>97</v>
      </c>
      <c r="B171" s="124">
        <f>SUM(B168:B170)</f>
        <v>17338659.949999999</v>
      </c>
      <c r="C171" s="120"/>
      <c r="D171" s="124">
        <f>SUM(D168:D170)</f>
        <v>15836385.290000001</v>
      </c>
    </row>
    <row r="172" spans="1:4" s="48" customFormat="1" ht="6" customHeight="1" thickTop="1" x14ac:dyDescent="0.2">
      <c r="A172" s="53"/>
      <c r="B172" s="125"/>
      <c r="C172" s="120"/>
      <c r="D172" s="125"/>
    </row>
    <row r="173" spans="1:4" s="48" customFormat="1" ht="4.5" customHeight="1" x14ac:dyDescent="0.2">
      <c r="A173" s="53"/>
      <c r="B173" s="125"/>
      <c r="C173" s="120"/>
      <c r="D173" s="125"/>
    </row>
    <row r="174" spans="1:4" s="48" customFormat="1" ht="18" customHeight="1" x14ac:dyDescent="0.2">
      <c r="A174" s="68"/>
      <c r="B174" s="68"/>
      <c r="C174" s="68"/>
      <c r="D174" s="68"/>
    </row>
    <row r="175" spans="1:4" s="48" customFormat="1" ht="18" customHeight="1" x14ac:dyDescent="0.2">
      <c r="A175" s="53" t="s">
        <v>149</v>
      </c>
      <c r="B175" s="74"/>
      <c r="C175" s="54"/>
      <c r="D175" s="54"/>
    </row>
    <row r="176" spans="1:4" s="48" customFormat="1" ht="46.5" customHeight="1" x14ac:dyDescent="0.2">
      <c r="A176" s="183" t="s">
        <v>168</v>
      </c>
      <c r="B176" s="183"/>
      <c r="C176" s="183"/>
      <c r="D176" s="183"/>
    </row>
    <row r="177" spans="1:6" s="48" customFormat="1" ht="18" customHeight="1" x14ac:dyDescent="0.2">
      <c r="A177" s="56" t="s">
        <v>73</v>
      </c>
      <c r="B177" s="75">
        <v>2018</v>
      </c>
      <c r="C177" s="58"/>
      <c r="D177" s="75">
        <v>2017</v>
      </c>
    </row>
    <row r="178" spans="1:6" s="48" customFormat="1" ht="18" customHeight="1" x14ac:dyDescent="0.2">
      <c r="A178" s="60" t="s">
        <v>98</v>
      </c>
      <c r="B178" s="62">
        <v>30154268.100000001</v>
      </c>
      <c r="C178" s="60"/>
      <c r="D178" s="62">
        <v>22952216.879999999</v>
      </c>
    </row>
    <row r="179" spans="1:6" s="48" customFormat="1" ht="18" customHeight="1" thickBot="1" x14ac:dyDescent="0.25">
      <c r="A179" s="53" t="s">
        <v>99</v>
      </c>
      <c r="B179" s="124">
        <f>SUM(B178)</f>
        <v>30154268.100000001</v>
      </c>
      <c r="C179" s="55"/>
      <c r="D179" s="124">
        <f>SUM(D178)</f>
        <v>22952216.879999999</v>
      </c>
    </row>
    <row r="180" spans="1:6" s="48" customFormat="1" ht="14.1" customHeight="1" thickTop="1" x14ac:dyDescent="0.2">
      <c r="A180" s="53"/>
      <c r="B180" s="107"/>
      <c r="C180" s="54"/>
      <c r="D180" s="54"/>
      <c r="F180" s="52"/>
    </row>
    <row r="181" spans="1:6" s="48" customFormat="1" ht="18" customHeight="1" x14ac:dyDescent="0.2">
      <c r="A181" s="53" t="s">
        <v>153</v>
      </c>
      <c r="B181" s="74"/>
      <c r="C181" s="54"/>
      <c r="D181" s="102"/>
    </row>
    <row r="182" spans="1:6" s="48" customFormat="1" ht="45" customHeight="1" x14ac:dyDescent="0.2">
      <c r="A182" s="182" t="s">
        <v>169</v>
      </c>
      <c r="B182" s="182"/>
      <c r="C182" s="182"/>
      <c r="D182" s="182"/>
    </row>
    <row r="183" spans="1:6" s="48" customFormat="1" ht="18" customHeight="1" x14ac:dyDescent="0.2">
      <c r="A183" s="56" t="s">
        <v>73</v>
      </c>
      <c r="B183" s="59">
        <v>2018</v>
      </c>
      <c r="C183" s="58"/>
      <c r="D183" s="59">
        <v>2017</v>
      </c>
    </row>
    <row r="184" spans="1:6" s="48" customFormat="1" ht="18" customHeight="1" x14ac:dyDescent="0.2">
      <c r="A184" s="55" t="s">
        <v>100</v>
      </c>
      <c r="B184" s="51">
        <v>4910055.9800000004</v>
      </c>
      <c r="C184" s="62"/>
      <c r="D184" s="62">
        <v>4229963.45</v>
      </c>
    </row>
    <row r="185" spans="1:6" s="48" customFormat="1" ht="18" customHeight="1" x14ac:dyDescent="0.2">
      <c r="A185" s="55" t="s">
        <v>101</v>
      </c>
      <c r="B185" s="51">
        <v>3565313.75</v>
      </c>
      <c r="C185" s="62"/>
      <c r="D185" s="62">
        <v>3838673.3</v>
      </c>
    </row>
    <row r="186" spans="1:6" s="48" customFormat="1" ht="18" customHeight="1" x14ac:dyDescent="0.2">
      <c r="A186" s="55" t="s">
        <v>102</v>
      </c>
      <c r="B186" s="51">
        <v>3104999.96</v>
      </c>
      <c r="C186" s="69"/>
      <c r="D186" s="62">
        <v>2538757.85</v>
      </c>
    </row>
    <row r="187" spans="1:6" s="48" customFormat="1" ht="18" customHeight="1" x14ac:dyDescent="0.2">
      <c r="A187" s="55" t="s">
        <v>103</v>
      </c>
      <c r="B187" s="51">
        <v>3753189.74</v>
      </c>
      <c r="C187" s="69"/>
      <c r="D187" s="62">
        <v>1560628.26</v>
      </c>
    </row>
    <row r="188" spans="1:6" s="48" customFormat="1" ht="18" customHeight="1" x14ac:dyDescent="0.2">
      <c r="A188" s="55" t="s">
        <v>104</v>
      </c>
      <c r="B188" s="51">
        <v>1795815.35</v>
      </c>
      <c r="C188" s="69"/>
      <c r="D188" s="62">
        <v>1303364.7</v>
      </c>
    </row>
    <row r="189" spans="1:6" s="48" customFormat="1" ht="18" customHeight="1" x14ac:dyDescent="0.2">
      <c r="A189" s="55" t="s">
        <v>105</v>
      </c>
      <c r="B189" s="51">
        <v>1268643.8400000001</v>
      </c>
      <c r="C189" s="69"/>
      <c r="D189" s="62">
        <v>1580416.8</v>
      </c>
    </row>
    <row r="190" spans="1:6" s="48" customFormat="1" ht="18" customHeight="1" x14ac:dyDescent="0.2">
      <c r="A190" s="55" t="s">
        <v>106</v>
      </c>
      <c r="B190" s="51">
        <v>1219185.3999999999</v>
      </c>
      <c r="C190" s="69"/>
      <c r="D190" s="62">
        <v>638912.84</v>
      </c>
    </row>
    <row r="191" spans="1:6" s="48" customFormat="1" ht="18" customHeight="1" x14ac:dyDescent="0.2">
      <c r="A191" s="55" t="s">
        <v>107</v>
      </c>
      <c r="B191" s="51">
        <v>2331220.42</v>
      </c>
      <c r="C191" s="69"/>
      <c r="D191" s="62">
        <v>3141277.62</v>
      </c>
    </row>
    <row r="192" spans="1:6" s="48" customFormat="1" ht="18" customHeight="1" x14ac:dyDescent="0.2">
      <c r="A192" s="55" t="s">
        <v>108</v>
      </c>
      <c r="B192" s="51">
        <v>6103.99</v>
      </c>
      <c r="C192" s="69"/>
      <c r="D192" s="62">
        <v>5857.94</v>
      </c>
    </row>
    <row r="193" spans="1:4" s="48" customFormat="1" ht="18" customHeight="1" x14ac:dyDescent="0.2">
      <c r="A193" s="55" t="s">
        <v>109</v>
      </c>
      <c r="B193" s="51">
        <v>5694900.1100000003</v>
      </c>
      <c r="C193" s="69"/>
      <c r="D193" s="62">
        <v>3622080.13</v>
      </c>
    </row>
    <row r="194" spans="1:4" s="48" customFormat="1" ht="18" customHeight="1" x14ac:dyDescent="0.2">
      <c r="A194" s="55" t="s">
        <v>110</v>
      </c>
      <c r="B194" s="51">
        <v>900</v>
      </c>
      <c r="C194" s="69"/>
      <c r="D194" s="62">
        <v>4992</v>
      </c>
    </row>
    <row r="195" spans="1:4" s="48" customFormat="1" ht="18" customHeight="1" x14ac:dyDescent="0.2">
      <c r="A195" s="55" t="s">
        <v>111</v>
      </c>
      <c r="B195" s="51">
        <v>86600</v>
      </c>
      <c r="C195" s="69"/>
      <c r="D195" s="62">
        <v>5700</v>
      </c>
    </row>
    <row r="196" spans="1:4" s="48" customFormat="1" ht="18" customHeight="1" x14ac:dyDescent="0.2">
      <c r="A196" s="55" t="s">
        <v>112</v>
      </c>
      <c r="B196" s="51">
        <v>2417339.56</v>
      </c>
      <c r="C196" s="69"/>
      <c r="D196" s="62">
        <v>481591.99</v>
      </c>
    </row>
    <row r="197" spans="1:4" s="48" customFormat="1" ht="18" customHeight="1" thickBot="1" x14ac:dyDescent="0.25">
      <c r="A197" s="126" t="s">
        <v>113</v>
      </c>
      <c r="B197" s="63">
        <f>SUM(B184:B196)</f>
        <v>30154268.099999994</v>
      </c>
      <c r="C197" s="127"/>
      <c r="D197" s="63">
        <f>SUM(D184:D196)</f>
        <v>22952216.879999999</v>
      </c>
    </row>
    <row r="198" spans="1:4" s="48" customFormat="1" ht="12" customHeight="1" thickTop="1" x14ac:dyDescent="0.2">
      <c r="A198" s="53"/>
      <c r="B198" s="128"/>
      <c r="C198" s="129"/>
      <c r="D198" s="130"/>
    </row>
    <row r="199" spans="1:4" s="48" customFormat="1" ht="21" customHeight="1" x14ac:dyDescent="0.2">
      <c r="A199" s="53" t="s">
        <v>152</v>
      </c>
      <c r="B199" s="74"/>
      <c r="C199" s="54"/>
      <c r="D199" s="54"/>
    </row>
    <row r="200" spans="1:4" s="48" customFormat="1" ht="32.25" customHeight="1" x14ac:dyDescent="0.2">
      <c r="A200" s="180" t="s">
        <v>170</v>
      </c>
      <c r="B200" s="180"/>
      <c r="C200" s="180"/>
      <c r="D200" s="180"/>
    </row>
    <row r="201" spans="1:4" s="48" customFormat="1" ht="18" customHeight="1" x14ac:dyDescent="0.2">
      <c r="A201" s="56" t="s">
        <v>73</v>
      </c>
      <c r="B201" s="75">
        <v>2018</v>
      </c>
      <c r="C201" s="58"/>
      <c r="D201" s="75">
        <v>2017</v>
      </c>
    </row>
    <row r="202" spans="1:4" s="48" customFormat="1" ht="18" customHeight="1" x14ac:dyDescent="0.2">
      <c r="A202" s="55" t="s">
        <v>114</v>
      </c>
      <c r="B202" s="51">
        <v>1706676.73</v>
      </c>
      <c r="C202" s="91"/>
      <c r="D202" s="62">
        <v>2248991.4700000002</v>
      </c>
    </row>
    <row r="203" spans="1:4" s="48" customFormat="1" ht="18" customHeight="1" x14ac:dyDescent="0.2">
      <c r="A203" s="55" t="s">
        <v>115</v>
      </c>
      <c r="B203" s="51">
        <v>823670.91</v>
      </c>
      <c r="C203" s="91"/>
      <c r="D203" s="62">
        <v>213188</v>
      </c>
    </row>
    <row r="204" spans="1:4" s="48" customFormat="1" ht="18" customHeight="1" x14ac:dyDescent="0.2">
      <c r="A204" s="44" t="s">
        <v>116</v>
      </c>
      <c r="B204" s="51">
        <v>644503.15</v>
      </c>
      <c r="C204" s="91"/>
      <c r="D204" s="62">
        <v>363481.52</v>
      </c>
    </row>
    <row r="205" spans="1:4" s="48" customFormat="1" ht="18" customHeight="1" x14ac:dyDescent="0.2">
      <c r="A205" s="44" t="s">
        <v>117</v>
      </c>
      <c r="B205" s="51">
        <v>4805595.03</v>
      </c>
      <c r="C205" s="91"/>
      <c r="D205" s="62">
        <v>2548539.31</v>
      </c>
    </row>
    <row r="206" spans="1:4" s="48" customFormat="1" ht="18" customHeight="1" x14ac:dyDescent="0.2">
      <c r="A206" s="44" t="s">
        <v>118</v>
      </c>
      <c r="B206" s="51">
        <v>226173.16</v>
      </c>
      <c r="C206" s="91"/>
      <c r="D206" s="62">
        <v>214571.38</v>
      </c>
    </row>
    <row r="207" spans="1:4" s="48" customFormat="1" ht="18" customHeight="1" x14ac:dyDescent="0.2">
      <c r="A207" s="44" t="s">
        <v>119</v>
      </c>
      <c r="B207" s="51">
        <v>386759.83</v>
      </c>
      <c r="C207" s="91"/>
      <c r="D207" s="62">
        <v>137760.84</v>
      </c>
    </row>
    <row r="208" spans="1:4" s="48" customFormat="1" ht="18" customHeight="1" x14ac:dyDescent="0.2">
      <c r="A208" s="44" t="s">
        <v>120</v>
      </c>
      <c r="B208" s="51">
        <v>7731448.4800000004</v>
      </c>
      <c r="C208" s="91"/>
      <c r="D208" s="62">
        <f>4258404.73+510915.35</f>
        <v>4769320.08</v>
      </c>
    </row>
    <row r="209" spans="1:4" s="48" customFormat="1" ht="21" customHeight="1" thickBot="1" x14ac:dyDescent="0.25">
      <c r="A209" s="126" t="s">
        <v>121</v>
      </c>
      <c r="B209" s="63">
        <f>SUM(B202:B208)</f>
        <v>16324827.290000001</v>
      </c>
      <c r="C209" s="131"/>
      <c r="D209" s="63">
        <f>SUM(D202:D208)</f>
        <v>10495852.600000001</v>
      </c>
    </row>
    <row r="210" spans="1:4" s="48" customFormat="1" ht="15.75" customHeight="1" thickTop="1" x14ac:dyDescent="0.2">
      <c r="A210" s="53"/>
      <c r="B210" s="132"/>
      <c r="C210" s="54"/>
      <c r="D210" s="54"/>
    </row>
    <row r="211" spans="1:4" s="48" customFormat="1" ht="27" customHeight="1" x14ac:dyDescent="0.2">
      <c r="A211" s="53" t="s">
        <v>151</v>
      </c>
      <c r="B211" s="106">
        <f>B209+B197</f>
        <v>46479095.389999993</v>
      </c>
      <c r="C211" s="54"/>
      <c r="D211" s="106"/>
    </row>
    <row r="212" spans="1:4" s="48" customFormat="1" ht="28.5" customHeight="1" x14ac:dyDescent="0.2">
      <c r="A212" s="180" t="s">
        <v>171</v>
      </c>
      <c r="B212" s="180"/>
      <c r="C212" s="180"/>
      <c r="D212" s="180"/>
    </row>
    <row r="213" spans="1:4" s="48" customFormat="1" ht="24" customHeight="1" x14ac:dyDescent="0.2">
      <c r="A213" s="56" t="s">
        <v>73</v>
      </c>
      <c r="B213" s="75">
        <v>2018</v>
      </c>
      <c r="C213" s="58"/>
      <c r="D213" s="59">
        <v>2017</v>
      </c>
    </row>
    <row r="214" spans="1:4" s="48" customFormat="1" ht="18" customHeight="1" x14ac:dyDescent="0.2">
      <c r="A214" s="55" t="s">
        <v>122</v>
      </c>
      <c r="B214" s="51">
        <v>60422</v>
      </c>
      <c r="C214" s="91"/>
      <c r="D214" s="62">
        <v>64073.62</v>
      </c>
    </row>
    <row r="215" spans="1:4" s="48" customFormat="1" ht="20.25" customHeight="1" x14ac:dyDescent="0.2">
      <c r="A215" s="55" t="s">
        <v>123</v>
      </c>
      <c r="B215" s="51">
        <f>154000+49419.5</f>
        <v>203419.5</v>
      </c>
      <c r="C215" s="91"/>
      <c r="D215" s="62">
        <v>166245.1</v>
      </c>
    </row>
    <row r="216" spans="1:4" s="48" customFormat="1" ht="18" customHeight="1" thickBot="1" x14ac:dyDescent="0.25">
      <c r="A216" s="53" t="s">
        <v>124</v>
      </c>
      <c r="B216" s="63">
        <f>SUM(B214:B215)</f>
        <v>263841.5</v>
      </c>
      <c r="C216" s="89"/>
      <c r="D216" s="63">
        <f>SUM(D214:D215)</f>
        <v>230318.72</v>
      </c>
    </row>
    <row r="217" spans="1:4" s="48" customFormat="1" ht="9.9499999999999993" customHeight="1" thickTop="1" x14ac:dyDescent="0.2">
      <c r="A217" s="55"/>
      <c r="B217" s="91"/>
      <c r="C217" s="91"/>
      <c r="D217" s="91"/>
    </row>
    <row r="218" spans="1:4" s="48" customFormat="1" ht="18" customHeight="1" x14ac:dyDescent="0.2">
      <c r="A218" s="53" t="s">
        <v>150</v>
      </c>
      <c r="B218" s="54"/>
      <c r="C218" s="54"/>
      <c r="D218" s="54"/>
    </row>
    <row r="219" spans="1:4" s="48" customFormat="1" ht="33" customHeight="1" x14ac:dyDescent="0.2">
      <c r="A219" s="180" t="s">
        <v>172</v>
      </c>
      <c r="B219" s="180"/>
      <c r="C219" s="180"/>
      <c r="D219" s="180"/>
    </row>
    <row r="220" spans="1:4" s="48" customFormat="1" ht="18.75" customHeight="1" x14ac:dyDescent="0.2">
      <c r="A220" s="56" t="s">
        <v>73</v>
      </c>
      <c r="B220" s="133">
        <v>2018</v>
      </c>
      <c r="C220" s="58"/>
      <c r="D220" s="59">
        <v>2017</v>
      </c>
    </row>
    <row r="221" spans="1:4" s="48" customFormat="1" ht="17.25" customHeight="1" x14ac:dyDescent="0.2">
      <c r="A221" s="55" t="s">
        <v>125</v>
      </c>
      <c r="B221" s="52">
        <v>35236.92</v>
      </c>
      <c r="C221" s="134"/>
      <c r="D221" s="104">
        <v>55036.93</v>
      </c>
    </row>
    <row r="222" spans="1:4" s="48" customFormat="1" ht="18" customHeight="1" thickBot="1" x14ac:dyDescent="0.25">
      <c r="A222" s="53" t="s">
        <v>126</v>
      </c>
      <c r="B222" s="63">
        <f>SUM(B221)</f>
        <v>35236.92</v>
      </c>
      <c r="C222" s="135"/>
      <c r="D222" s="63">
        <f>SUM(D221)</f>
        <v>55036.93</v>
      </c>
    </row>
    <row r="223" spans="1:4" s="48" customFormat="1" thickTop="1" x14ac:dyDescent="0.2">
      <c r="A223" s="107"/>
      <c r="B223" s="107"/>
      <c r="C223" s="107"/>
      <c r="D223" s="107"/>
    </row>
    <row r="224" spans="1:4" s="48" customFormat="1" ht="14.25" x14ac:dyDescent="0.2">
      <c r="A224" s="61"/>
      <c r="B224" s="107"/>
      <c r="C224" s="107"/>
      <c r="D224" s="107"/>
    </row>
    <row r="225" spans="1:4" s="48" customFormat="1" ht="14.25" x14ac:dyDescent="0.2">
      <c r="A225" s="53"/>
      <c r="B225" s="107"/>
      <c r="C225" s="107"/>
      <c r="D225" s="107"/>
    </row>
  </sheetData>
  <mergeCells count="24"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 - Situación Financiera</vt:lpstr>
      <vt:lpstr>Otras </vt:lpstr>
      <vt:lpstr>'ESF - Situación Financiera'!Área_de_impresión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pedro</cp:lastModifiedBy>
  <cp:lastPrinted>2023-01-23T17:39:38Z</cp:lastPrinted>
  <dcterms:created xsi:type="dcterms:W3CDTF">2018-05-02T13:48:18Z</dcterms:created>
  <dcterms:modified xsi:type="dcterms:W3CDTF">2023-01-24T18:17:49Z</dcterms:modified>
</cp:coreProperties>
</file>